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lán obnovy DSS\ÚSVIT denný stacionár - Medzilaborce\Realizácia\VO\Doplnenie 2\"/>
    </mc:Choice>
  </mc:AlternateContent>
  <xr:revisionPtr revIDLastSave="0" documentId="8_{30116906-CE69-4677-9C97-06523248B70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Rekapitulácia stavby" sheetId="1" r:id="rId1"/>
    <sheet name="01.1 - 1. ASR - búracie p..." sheetId="2" r:id="rId2"/>
    <sheet name="01.2 - 2. ASR - novonavrh..." sheetId="3" r:id="rId3"/>
    <sheet name="01.3 - 3. VZT" sheetId="4" r:id="rId4"/>
    <sheet name="01.4 - 4. BLZ" sheetId="5" r:id="rId5"/>
    <sheet name="01.5 - 5. ELI" sheetId="6" r:id="rId6"/>
    <sheet name="01.6 - 6. ZTI" sheetId="7" r:id="rId7"/>
    <sheet name="01.7 - 7. ÚVK" sheetId="8" r:id="rId8"/>
    <sheet name="02 - SO 02 - Kanalizačná ..." sheetId="9" r:id="rId9"/>
    <sheet name="03 - SO 03 - Vodovodná pr..." sheetId="10" r:id="rId10"/>
    <sheet name="04 - SO 04 - Prípojka ele..." sheetId="11" r:id="rId11"/>
  </sheets>
  <definedNames>
    <definedName name="_xlnm._FilterDatabase" localSheetId="1" hidden="1">'01.1 - 1. ASR - búracie p...'!$C$130:$K$202</definedName>
    <definedName name="_xlnm._FilterDatabase" localSheetId="2" hidden="1">'01.2 - 2. ASR - novonavrh...'!$C$144:$K$373</definedName>
    <definedName name="_xlnm._FilterDatabase" localSheetId="3" hidden="1">'01.3 - 3. VZT'!$C$123:$K$151</definedName>
    <definedName name="_xlnm._FilterDatabase" localSheetId="4" hidden="1">'01.4 - 4. BLZ'!$C$123:$K$168</definedName>
    <definedName name="_xlnm._FilterDatabase" localSheetId="5" hidden="1">'01.5 - 5. ELI'!$C$124:$K$270</definedName>
    <definedName name="_xlnm._FilterDatabase" localSheetId="6" hidden="1">'01.6 - 6. ZTI'!$C$131:$K$287</definedName>
    <definedName name="_xlnm._FilterDatabase" localSheetId="7" hidden="1">'01.7 - 7. ÚVK'!$C$136:$K$333</definedName>
    <definedName name="_xlnm._FilterDatabase" localSheetId="8" hidden="1">'02 - SO 02 - Kanalizačná ...'!$C$123:$K$180</definedName>
    <definedName name="_xlnm._FilterDatabase" localSheetId="9" hidden="1">'03 - SO 03 - Vodovodná pr...'!$C$125:$K$180</definedName>
    <definedName name="_xlnm._FilterDatabase" localSheetId="10" hidden="1">'04 - SO 04 - Prípojka ele...'!$C$122:$K$171</definedName>
    <definedName name="_xlnm.Print_Titles" localSheetId="1">'01.1 - 1. ASR - búracie p...'!$130:$130</definedName>
    <definedName name="_xlnm.Print_Titles" localSheetId="2">'01.2 - 2. ASR - novonavrh...'!$144:$144</definedName>
    <definedName name="_xlnm.Print_Titles" localSheetId="3">'01.3 - 3. VZT'!$123:$123</definedName>
    <definedName name="_xlnm.Print_Titles" localSheetId="4">'01.4 - 4. BLZ'!$123:$123</definedName>
    <definedName name="_xlnm.Print_Titles" localSheetId="5">'01.5 - 5. ELI'!$124:$124</definedName>
    <definedName name="_xlnm.Print_Titles" localSheetId="6">'01.6 - 6. ZTI'!$131:$131</definedName>
    <definedName name="_xlnm.Print_Titles" localSheetId="7">'01.7 - 7. ÚVK'!$136:$136</definedName>
    <definedName name="_xlnm.Print_Titles" localSheetId="8">'02 - SO 02 - Kanalizačná ...'!$123:$123</definedName>
    <definedName name="_xlnm.Print_Titles" localSheetId="9">'03 - SO 03 - Vodovodná pr...'!$125:$125</definedName>
    <definedName name="_xlnm.Print_Titles" localSheetId="10">'04 - SO 04 - Prípojka ele...'!$122:$122</definedName>
    <definedName name="_xlnm.Print_Titles" localSheetId="0">'Rekapitulácia stavby'!$92:$92</definedName>
    <definedName name="_xlnm.Print_Area" localSheetId="1">'01.1 - 1. ASR - búracie p...'!$C$4:$J$76,'01.1 - 1. ASR - búracie p...'!$C$82:$J$110,'01.1 - 1. ASR - búracie p...'!$C$116:$J$202</definedName>
    <definedName name="_xlnm.Print_Area" localSheetId="2">'01.2 - 2. ASR - novonavrh...'!$C$4:$J$76,'01.2 - 2. ASR - novonavrh...'!$C$82:$J$124,'01.2 - 2. ASR - novonavrh...'!$C$130:$J$373</definedName>
    <definedName name="_xlnm.Print_Area" localSheetId="3">'01.3 - 3. VZT'!$C$4:$J$76,'01.3 - 3. VZT'!$C$82:$J$103,'01.3 - 3. VZT'!$C$109:$J$151</definedName>
    <definedName name="_xlnm.Print_Area" localSheetId="4">'01.4 - 4. BLZ'!$C$4:$J$76,'01.4 - 4. BLZ'!$C$82:$J$103,'01.4 - 4. BLZ'!$C$109:$J$168</definedName>
    <definedName name="_xlnm.Print_Area" localSheetId="5">'01.5 - 5. ELI'!$C$4:$J$76,'01.5 - 5. ELI'!$C$82:$J$104,'01.5 - 5. ELI'!$C$110:$J$270</definedName>
    <definedName name="_xlnm.Print_Area" localSheetId="6">'01.6 - 6. ZTI'!$C$4:$J$76,'01.6 - 6. ZTI'!$C$82:$J$111,'01.6 - 6. ZTI'!$C$117:$J$287</definedName>
    <definedName name="_xlnm.Print_Area" localSheetId="7">'01.7 - 7. ÚVK'!$C$4:$J$76,'01.7 - 7. ÚVK'!$C$82:$J$116,'01.7 - 7. ÚVK'!$C$122:$J$333</definedName>
    <definedName name="_xlnm.Print_Area" localSheetId="8">'02 - SO 02 - Kanalizačná ...'!$C$4:$J$76,'02 - SO 02 - Kanalizačná ...'!$C$82:$J$105,'02 - SO 02 - Kanalizačná ...'!$C$111:$J$180</definedName>
    <definedName name="_xlnm.Print_Area" localSheetId="9">'03 - SO 03 - Vodovodná pr...'!$C$4:$J$76,'03 - SO 03 - Vodovodná pr...'!$C$82:$J$107,'03 - SO 03 - Vodovodná pr...'!$C$113:$J$180</definedName>
    <definedName name="_xlnm.Print_Area" localSheetId="10">'04 - SO 04 - Prípojka ele...'!$C$4:$J$76,'04 - SO 04 - Prípojka ele...'!$C$82:$J$104,'04 - SO 04 - Prípojka ele...'!$C$110:$J$171</definedName>
    <definedName name="_xlnm.Print_Area" localSheetId="0">'Rekapitulácia stavby'!$D$4:$AO$76,'Rekapitulácia stavby'!$C$82:$AQ$106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171" i="11" l="1"/>
  <c r="BI171" i="11"/>
  <c r="BH171" i="11"/>
  <c r="BG171" i="11"/>
  <c r="BF171" i="11"/>
  <c r="BE171" i="11"/>
  <c r="T171" i="11"/>
  <c r="R171" i="11"/>
  <c r="P171" i="11"/>
  <c r="P170" i="11" s="1"/>
  <c r="J171" i="11"/>
  <c r="BK170" i="11"/>
  <c r="T170" i="11"/>
  <c r="R170" i="11"/>
  <c r="J170" i="11"/>
  <c r="BK169" i="11"/>
  <c r="BI169" i="11"/>
  <c r="BH169" i="11"/>
  <c r="BG169" i="11"/>
  <c r="BE169" i="11"/>
  <c r="T169" i="11"/>
  <c r="R169" i="11"/>
  <c r="P169" i="11"/>
  <c r="J169" i="11"/>
  <c r="BF169" i="11" s="1"/>
  <c r="BK168" i="11"/>
  <c r="BI168" i="11"/>
  <c r="BH168" i="11"/>
  <c r="BG168" i="11"/>
  <c r="BF168" i="11"/>
  <c r="BE168" i="11"/>
  <c r="T168" i="11"/>
  <c r="R168" i="11"/>
  <c r="R166" i="11" s="1"/>
  <c r="P168" i="11"/>
  <c r="J168" i="11"/>
  <c r="BK167" i="11"/>
  <c r="BI167" i="11"/>
  <c r="BH167" i="11"/>
  <c r="BG167" i="11"/>
  <c r="BE167" i="11"/>
  <c r="T167" i="11"/>
  <c r="T166" i="11" s="1"/>
  <c r="R167" i="11"/>
  <c r="P167" i="11"/>
  <c r="J167" i="11"/>
  <c r="BF167" i="11" s="1"/>
  <c r="BK166" i="11"/>
  <c r="P166" i="11"/>
  <c r="J166" i="11"/>
  <c r="BK165" i="11"/>
  <c r="BI165" i="11"/>
  <c r="BH165" i="11"/>
  <c r="BG165" i="11"/>
  <c r="BE165" i="11"/>
  <c r="T165" i="11"/>
  <c r="R165" i="11"/>
  <c r="P165" i="11"/>
  <c r="J165" i="11"/>
  <c r="BF165" i="11" s="1"/>
  <c r="BK164" i="11"/>
  <c r="BI164" i="11"/>
  <c r="BH164" i="11"/>
  <c r="BG164" i="11"/>
  <c r="BF164" i="11"/>
  <c r="BE164" i="11"/>
  <c r="T164" i="11"/>
  <c r="R164" i="11"/>
  <c r="P164" i="11"/>
  <c r="J164" i="11"/>
  <c r="BK163" i="11"/>
  <c r="BI163" i="11"/>
  <c r="BH163" i="11"/>
  <c r="BG163" i="11"/>
  <c r="BE163" i="11"/>
  <c r="T163" i="11"/>
  <c r="R163" i="11"/>
  <c r="P163" i="11"/>
  <c r="J163" i="11"/>
  <c r="BF163" i="11" s="1"/>
  <c r="BK162" i="11"/>
  <c r="BI162" i="11"/>
  <c r="BH162" i="11"/>
  <c r="BG162" i="11"/>
  <c r="BF162" i="11"/>
  <c r="BE162" i="11"/>
  <c r="T162" i="11"/>
  <c r="R162" i="11"/>
  <c r="P162" i="11"/>
  <c r="J162" i="11"/>
  <c r="BK161" i="11"/>
  <c r="BI161" i="11"/>
  <c r="BH161" i="11"/>
  <c r="BG161" i="11"/>
  <c r="BE161" i="11"/>
  <c r="T161" i="11"/>
  <c r="R161" i="11"/>
  <c r="P161" i="11"/>
  <c r="J161" i="11"/>
  <c r="BF161" i="11" s="1"/>
  <c r="BK160" i="11"/>
  <c r="BI160" i="11"/>
  <c r="BH160" i="11"/>
  <c r="BG160" i="11"/>
  <c r="BF160" i="11"/>
  <c r="BE160" i="11"/>
  <c r="T160" i="11"/>
  <c r="R160" i="11"/>
  <c r="P160" i="11"/>
  <c r="J160" i="11"/>
  <c r="R159" i="11"/>
  <c r="BK158" i="11"/>
  <c r="BI158" i="11"/>
  <c r="BH158" i="11"/>
  <c r="BG158" i="11"/>
  <c r="BE158" i="11"/>
  <c r="T158" i="11"/>
  <c r="R158" i="11"/>
  <c r="P158" i="11"/>
  <c r="J158" i="11"/>
  <c r="BF158" i="11" s="1"/>
  <c r="BK157" i="11"/>
  <c r="BI157" i="11"/>
  <c r="BH157" i="11"/>
  <c r="BG157" i="11"/>
  <c r="BF157" i="11"/>
  <c r="BE157" i="11"/>
  <c r="T157" i="11"/>
  <c r="R157" i="11"/>
  <c r="P157" i="11"/>
  <c r="J157" i="11"/>
  <c r="BK156" i="11"/>
  <c r="BI156" i="11"/>
  <c r="BH156" i="11"/>
  <c r="BG156" i="11"/>
  <c r="BE156" i="11"/>
  <c r="T156" i="11"/>
  <c r="R156" i="11"/>
  <c r="P156" i="11"/>
  <c r="J156" i="11"/>
  <c r="BF156" i="11" s="1"/>
  <c r="BK155" i="11"/>
  <c r="BI155" i="11"/>
  <c r="BH155" i="11"/>
  <c r="BG155" i="11"/>
  <c r="BF155" i="11"/>
  <c r="BE155" i="11"/>
  <c r="T155" i="11"/>
  <c r="R155" i="11"/>
  <c r="P155" i="11"/>
  <c r="J155" i="11"/>
  <c r="BK154" i="11"/>
  <c r="BI154" i="11"/>
  <c r="BH154" i="11"/>
  <c r="BG154" i="11"/>
  <c r="BE154" i="11"/>
  <c r="T154" i="11"/>
  <c r="R154" i="11"/>
  <c r="P154" i="11"/>
  <c r="J154" i="11"/>
  <c r="BF154" i="11" s="1"/>
  <c r="BK153" i="11"/>
  <c r="BI153" i="11"/>
  <c r="BH153" i="11"/>
  <c r="BG153" i="11"/>
  <c r="BF153" i="11"/>
  <c r="BE153" i="11"/>
  <c r="T153" i="11"/>
  <c r="R153" i="11"/>
  <c r="P153" i="11"/>
  <c r="J153" i="11"/>
  <c r="BK152" i="11"/>
  <c r="BI152" i="11"/>
  <c r="BH152" i="11"/>
  <c r="BG152" i="11"/>
  <c r="BE152" i="11"/>
  <c r="T152" i="11"/>
  <c r="R152" i="11"/>
  <c r="P152" i="11"/>
  <c r="J152" i="11"/>
  <c r="BF152" i="11" s="1"/>
  <c r="BK151" i="11"/>
  <c r="BI151" i="11"/>
  <c r="BH151" i="11"/>
  <c r="BG151" i="11"/>
  <c r="BF151" i="11"/>
  <c r="BE151" i="11"/>
  <c r="T151" i="11"/>
  <c r="R151" i="11"/>
  <c r="P151" i="11"/>
  <c r="J151" i="11"/>
  <c r="BK150" i="11"/>
  <c r="BI150" i="11"/>
  <c r="BH150" i="11"/>
  <c r="BG150" i="11"/>
  <c r="BE150" i="11"/>
  <c r="T150" i="11"/>
  <c r="R150" i="11"/>
  <c r="P150" i="11"/>
  <c r="J150" i="11"/>
  <c r="BF150" i="11" s="1"/>
  <c r="BK149" i="11"/>
  <c r="BI149" i="11"/>
  <c r="BH149" i="11"/>
  <c r="BG149" i="11"/>
  <c r="BF149" i="11"/>
  <c r="BE149" i="11"/>
  <c r="T149" i="11"/>
  <c r="R149" i="11"/>
  <c r="P149" i="11"/>
  <c r="J149" i="11"/>
  <c r="BK148" i="11"/>
  <c r="BI148" i="11"/>
  <c r="BH148" i="11"/>
  <c r="BG148" i="11"/>
  <c r="BE148" i="11"/>
  <c r="T148" i="11"/>
  <c r="R148" i="11"/>
  <c r="P148" i="11"/>
  <c r="J148" i="11"/>
  <c r="BF148" i="11" s="1"/>
  <c r="BK147" i="11"/>
  <c r="BI147" i="11"/>
  <c r="BH147" i="11"/>
  <c r="BG147" i="11"/>
  <c r="BF147" i="11"/>
  <c r="BE147" i="11"/>
  <c r="T147" i="11"/>
  <c r="R147" i="11"/>
  <c r="P147" i="11"/>
  <c r="J147" i="11"/>
  <c r="BK146" i="11"/>
  <c r="BI146" i="11"/>
  <c r="BH146" i="11"/>
  <c r="BG146" i="11"/>
  <c r="BE146" i="11"/>
  <c r="T146" i="11"/>
  <c r="R146" i="11"/>
  <c r="P146" i="11"/>
  <c r="J146" i="11"/>
  <c r="BF146" i="11" s="1"/>
  <c r="BK145" i="11"/>
  <c r="BI145" i="11"/>
  <c r="BH145" i="11"/>
  <c r="BG145" i="11"/>
  <c r="BF145" i="11"/>
  <c r="BE145" i="11"/>
  <c r="T145" i="11"/>
  <c r="R145" i="11"/>
  <c r="P145" i="11"/>
  <c r="J145" i="11"/>
  <c r="BK144" i="11"/>
  <c r="BI144" i="11"/>
  <c r="BH144" i="11"/>
  <c r="BG144" i="11"/>
  <c r="BE144" i="11"/>
  <c r="T144" i="11"/>
  <c r="R144" i="11"/>
  <c r="P144" i="11"/>
  <c r="J144" i="11"/>
  <c r="BF144" i="11" s="1"/>
  <c r="BK143" i="11"/>
  <c r="BI143" i="11"/>
  <c r="BH143" i="11"/>
  <c r="BG143" i="11"/>
  <c r="BF143" i="11"/>
  <c r="BE143" i="11"/>
  <c r="T143" i="11"/>
  <c r="R143" i="11"/>
  <c r="P143" i="11"/>
  <c r="J143" i="11"/>
  <c r="BK142" i="11"/>
  <c r="BI142" i="11"/>
  <c r="BH142" i="11"/>
  <c r="BG142" i="11"/>
  <c r="BE142" i="11"/>
  <c r="T142" i="11"/>
  <c r="R142" i="11"/>
  <c r="P142" i="11"/>
  <c r="J142" i="11"/>
  <c r="BF142" i="11" s="1"/>
  <c r="BK141" i="11"/>
  <c r="BI141" i="11"/>
  <c r="BH141" i="11"/>
  <c r="BG141" i="11"/>
  <c r="BF141" i="11"/>
  <c r="BE141" i="11"/>
  <c r="T141" i="11"/>
  <c r="R141" i="11"/>
  <c r="P141" i="11"/>
  <c r="J141" i="11"/>
  <c r="BK140" i="11"/>
  <c r="BI140" i="11"/>
  <c r="BH140" i="11"/>
  <c r="BG140" i="11"/>
  <c r="BE140" i="11"/>
  <c r="T140" i="11"/>
  <c r="R140" i="11"/>
  <c r="P140" i="11"/>
  <c r="J140" i="11"/>
  <c r="BF140" i="11" s="1"/>
  <c r="BK139" i="11"/>
  <c r="BI139" i="11"/>
  <c r="BH139" i="11"/>
  <c r="BG139" i="11"/>
  <c r="BF139" i="11"/>
  <c r="BE139" i="11"/>
  <c r="T139" i="11"/>
  <c r="R139" i="11"/>
  <c r="P139" i="11"/>
  <c r="J139" i="11"/>
  <c r="BK138" i="11"/>
  <c r="BI138" i="11"/>
  <c r="BH138" i="11"/>
  <c r="BG138" i="11"/>
  <c r="BE138" i="11"/>
  <c r="T138" i="11"/>
  <c r="R138" i="11"/>
  <c r="P138" i="11"/>
  <c r="J138" i="11"/>
  <c r="BF138" i="11" s="1"/>
  <c r="BK137" i="11"/>
  <c r="BI137" i="11"/>
  <c r="BH137" i="11"/>
  <c r="BG137" i="11"/>
  <c r="BF137" i="11"/>
  <c r="BE137" i="11"/>
  <c r="T137" i="11"/>
  <c r="R137" i="11"/>
  <c r="P137" i="11"/>
  <c r="J137" i="11"/>
  <c r="BK136" i="11"/>
  <c r="BI136" i="11"/>
  <c r="BH136" i="11"/>
  <c r="BG136" i="11"/>
  <c r="BE136" i="11"/>
  <c r="T136" i="11"/>
  <c r="R136" i="11"/>
  <c r="P136" i="11"/>
  <c r="J136" i="11"/>
  <c r="BF136" i="11" s="1"/>
  <c r="BK135" i="11"/>
  <c r="BI135" i="11"/>
  <c r="BH135" i="11"/>
  <c r="BG135" i="11"/>
  <c r="BF135" i="11"/>
  <c r="BE135" i="11"/>
  <c r="T135" i="11"/>
  <c r="R135" i="11"/>
  <c r="P135" i="11"/>
  <c r="J135" i="11"/>
  <c r="BK134" i="11"/>
  <c r="BI134" i="11"/>
  <c r="BH134" i="11"/>
  <c r="BG134" i="11"/>
  <c r="BE134" i="11"/>
  <c r="T134" i="11"/>
  <c r="R134" i="11"/>
  <c r="P134" i="11"/>
  <c r="J134" i="11"/>
  <c r="BF134" i="11" s="1"/>
  <c r="BK133" i="11"/>
  <c r="BI133" i="11"/>
  <c r="BH133" i="11"/>
  <c r="BG133" i="11"/>
  <c r="BF133" i="11"/>
  <c r="BE133" i="11"/>
  <c r="T133" i="11"/>
  <c r="R133" i="11"/>
  <c r="P133" i="11"/>
  <c r="J133" i="11"/>
  <c r="BK132" i="11"/>
  <c r="BI132" i="11"/>
  <c r="BH132" i="11"/>
  <c r="BG132" i="11"/>
  <c r="BE132" i="11"/>
  <c r="T132" i="11"/>
  <c r="R132" i="11"/>
  <c r="P132" i="11"/>
  <c r="J132" i="11"/>
  <c r="BF132" i="11" s="1"/>
  <c r="BK131" i="11"/>
  <c r="BI131" i="11"/>
  <c r="BH131" i="11"/>
  <c r="BG131" i="11"/>
  <c r="BF131" i="11"/>
  <c r="BE131" i="11"/>
  <c r="T131" i="11"/>
  <c r="R131" i="11"/>
  <c r="P131" i="11"/>
  <c r="J131" i="11"/>
  <c r="BK130" i="11"/>
  <c r="BI130" i="11"/>
  <c r="BH130" i="11"/>
  <c r="BG130" i="11"/>
  <c r="BE130" i="11"/>
  <c r="T130" i="11"/>
  <c r="T129" i="11" s="1"/>
  <c r="R130" i="11"/>
  <c r="P130" i="11"/>
  <c r="J130" i="11"/>
  <c r="BF130" i="11" s="1"/>
  <c r="BK129" i="11"/>
  <c r="P129" i="11"/>
  <c r="J129" i="11"/>
  <c r="BK127" i="11"/>
  <c r="BI127" i="11"/>
  <c r="BH127" i="11"/>
  <c r="BG127" i="11"/>
  <c r="BE127" i="11"/>
  <c r="T127" i="11"/>
  <c r="R127" i="11"/>
  <c r="P127" i="11"/>
  <c r="J127" i="11"/>
  <c r="BF127" i="11" s="1"/>
  <c r="BK126" i="11"/>
  <c r="BK125" i="11" s="1"/>
  <c r="J125" i="11" s="1"/>
  <c r="J98" i="11" s="1"/>
  <c r="BI126" i="11"/>
  <c r="BH126" i="11"/>
  <c r="BG126" i="11"/>
  <c r="BF126" i="11"/>
  <c r="BE126" i="11"/>
  <c r="T126" i="11"/>
  <c r="R126" i="11"/>
  <c r="R125" i="11" s="1"/>
  <c r="R124" i="11" s="1"/>
  <c r="P126" i="11"/>
  <c r="P125" i="11" s="1"/>
  <c r="P124" i="11" s="1"/>
  <c r="J126" i="11"/>
  <c r="T125" i="11"/>
  <c r="T124" i="11" s="1"/>
  <c r="J119" i="11"/>
  <c r="F119" i="11"/>
  <c r="F117" i="11"/>
  <c r="E115" i="11"/>
  <c r="J103" i="11"/>
  <c r="J102" i="11"/>
  <c r="J100" i="11"/>
  <c r="F92" i="11"/>
  <c r="J91" i="11"/>
  <c r="F91" i="11"/>
  <c r="F89" i="11"/>
  <c r="E87" i="11"/>
  <c r="J37" i="11"/>
  <c r="J36" i="11"/>
  <c r="J35" i="11"/>
  <c r="J24" i="11"/>
  <c r="E24" i="11"/>
  <c r="J23" i="11"/>
  <c r="J18" i="11"/>
  <c r="E18" i="11"/>
  <c r="F120" i="11" s="1"/>
  <c r="J17" i="11"/>
  <c r="J12" i="11"/>
  <c r="E7" i="11"/>
  <c r="E113" i="11" s="1"/>
  <c r="BK180" i="10"/>
  <c r="BI180" i="10"/>
  <c r="BH180" i="10"/>
  <c r="BG180" i="10"/>
  <c r="BE180" i="10"/>
  <c r="T180" i="10"/>
  <c r="T179" i="10" s="1"/>
  <c r="R180" i="10"/>
  <c r="R179" i="10" s="1"/>
  <c r="P180" i="10"/>
  <c r="J180" i="10"/>
  <c r="BF180" i="10" s="1"/>
  <c r="BK179" i="10"/>
  <c r="P179" i="10"/>
  <c r="J179" i="10"/>
  <c r="J106" i="10" s="1"/>
  <c r="BK178" i="10"/>
  <c r="BI178" i="10"/>
  <c r="BH178" i="10"/>
  <c r="BG178" i="10"/>
  <c r="BF178" i="10"/>
  <c r="BE178" i="10"/>
  <c r="T178" i="10"/>
  <c r="R178" i="10"/>
  <c r="P178" i="10"/>
  <c r="J178" i="10"/>
  <c r="BK177" i="10"/>
  <c r="BK176" i="10" s="1"/>
  <c r="BI177" i="10"/>
  <c r="BH177" i="10"/>
  <c r="BG177" i="10"/>
  <c r="BE177" i="10"/>
  <c r="T177" i="10"/>
  <c r="T176" i="10" s="1"/>
  <c r="T175" i="10" s="1"/>
  <c r="R177" i="10"/>
  <c r="P177" i="10"/>
  <c r="P176" i="10" s="1"/>
  <c r="P175" i="10" s="1"/>
  <c r="J177" i="10"/>
  <c r="BF177" i="10" s="1"/>
  <c r="R176" i="10"/>
  <c r="R175" i="10"/>
  <c r="BK174" i="10"/>
  <c r="BI174" i="10"/>
  <c r="BH174" i="10"/>
  <c r="BG174" i="10"/>
  <c r="BF174" i="10"/>
  <c r="BE174" i="10"/>
  <c r="T174" i="10"/>
  <c r="R174" i="10"/>
  <c r="P174" i="10"/>
  <c r="J174" i="10"/>
  <c r="BK173" i="10"/>
  <c r="BI173" i="10"/>
  <c r="BH173" i="10"/>
  <c r="BG173" i="10"/>
  <c r="BF173" i="10"/>
  <c r="BE173" i="10"/>
  <c r="T173" i="10"/>
  <c r="R173" i="10"/>
  <c r="P173" i="10"/>
  <c r="J173" i="10"/>
  <c r="BK172" i="10"/>
  <c r="BK171" i="10" s="1"/>
  <c r="BI172" i="10"/>
  <c r="BH172" i="10"/>
  <c r="BG172" i="10"/>
  <c r="BF172" i="10"/>
  <c r="BE172" i="10"/>
  <c r="T172" i="10"/>
  <c r="R172" i="10"/>
  <c r="P172" i="10"/>
  <c r="P171" i="10" s="1"/>
  <c r="P170" i="10" s="1"/>
  <c r="J172" i="10"/>
  <c r="R171" i="10"/>
  <c r="R170" i="10" s="1"/>
  <c r="BK169" i="10"/>
  <c r="BK168" i="10" s="1"/>
  <c r="J168" i="10" s="1"/>
  <c r="J101" i="10" s="1"/>
  <c r="BI169" i="10"/>
  <c r="BH169" i="10"/>
  <c r="BG169" i="10"/>
  <c r="BE169" i="10"/>
  <c r="T169" i="10"/>
  <c r="T168" i="10" s="1"/>
  <c r="R169" i="10"/>
  <c r="P169" i="10"/>
  <c r="P168" i="10" s="1"/>
  <c r="J169" i="10"/>
  <c r="BF169" i="10" s="1"/>
  <c r="R168" i="10"/>
  <c r="BK167" i="10"/>
  <c r="BI167" i="10"/>
  <c r="BH167" i="10"/>
  <c r="BG167" i="10"/>
  <c r="BE167" i="10"/>
  <c r="T167" i="10"/>
  <c r="R167" i="10"/>
  <c r="P167" i="10"/>
  <c r="J167" i="10"/>
  <c r="BF167" i="10" s="1"/>
  <c r="BK166" i="10"/>
  <c r="BI166" i="10"/>
  <c r="BH166" i="10"/>
  <c r="BG166" i="10"/>
  <c r="BF166" i="10"/>
  <c r="BE166" i="10"/>
  <c r="T166" i="10"/>
  <c r="R166" i="10"/>
  <c r="P166" i="10"/>
  <c r="J166" i="10"/>
  <c r="BK165" i="10"/>
  <c r="BI165" i="10"/>
  <c r="BH165" i="10"/>
  <c r="BG165" i="10"/>
  <c r="BE165" i="10"/>
  <c r="T165" i="10"/>
  <c r="R165" i="10"/>
  <c r="P165" i="10"/>
  <c r="J165" i="10"/>
  <c r="BF165" i="10" s="1"/>
  <c r="BK164" i="10"/>
  <c r="BI164" i="10"/>
  <c r="BH164" i="10"/>
  <c r="BG164" i="10"/>
  <c r="BF164" i="10"/>
  <c r="BE164" i="10"/>
  <c r="T164" i="10"/>
  <c r="R164" i="10"/>
  <c r="P164" i="10"/>
  <c r="J164" i="10"/>
  <c r="BK163" i="10"/>
  <c r="BI163" i="10"/>
  <c r="BH163" i="10"/>
  <c r="BG163" i="10"/>
  <c r="BE163" i="10"/>
  <c r="T163" i="10"/>
  <c r="R163" i="10"/>
  <c r="P163" i="10"/>
  <c r="J163" i="10"/>
  <c r="BF163" i="10" s="1"/>
  <c r="BK162" i="10"/>
  <c r="BI162" i="10"/>
  <c r="BH162" i="10"/>
  <c r="BG162" i="10"/>
  <c r="BF162" i="10"/>
  <c r="BE162" i="10"/>
  <c r="T162" i="10"/>
  <c r="R162" i="10"/>
  <c r="P162" i="10"/>
  <c r="J162" i="10"/>
  <c r="BK161" i="10"/>
  <c r="BI161" i="10"/>
  <c r="BH161" i="10"/>
  <c r="BG161" i="10"/>
  <c r="BE161" i="10"/>
  <c r="T161" i="10"/>
  <c r="R161" i="10"/>
  <c r="P161" i="10"/>
  <c r="J161" i="10"/>
  <c r="BF161" i="10" s="1"/>
  <c r="BK160" i="10"/>
  <c r="BI160" i="10"/>
  <c r="BH160" i="10"/>
  <c r="BG160" i="10"/>
  <c r="BF160" i="10"/>
  <c r="BE160" i="10"/>
  <c r="T160" i="10"/>
  <c r="R160" i="10"/>
  <c r="P160" i="10"/>
  <c r="J160" i="10"/>
  <c r="BK159" i="10"/>
  <c r="BI159" i="10"/>
  <c r="BH159" i="10"/>
  <c r="BG159" i="10"/>
  <c r="BE159" i="10"/>
  <c r="T159" i="10"/>
  <c r="R159" i="10"/>
  <c r="P159" i="10"/>
  <c r="J159" i="10"/>
  <c r="BF159" i="10" s="1"/>
  <c r="BK158" i="10"/>
  <c r="BI158" i="10"/>
  <c r="BH158" i="10"/>
  <c r="BG158" i="10"/>
  <c r="BF158" i="10"/>
  <c r="BE158" i="10"/>
  <c r="T158" i="10"/>
  <c r="R158" i="10"/>
  <c r="P158" i="10"/>
  <c r="J158" i="10"/>
  <c r="BK157" i="10"/>
  <c r="BI157" i="10"/>
  <c r="BH157" i="10"/>
  <c r="BG157" i="10"/>
  <c r="BE157" i="10"/>
  <c r="T157" i="10"/>
  <c r="R157" i="10"/>
  <c r="P157" i="10"/>
  <c r="J157" i="10"/>
  <c r="BF157" i="10" s="1"/>
  <c r="BK156" i="10"/>
  <c r="BI156" i="10"/>
  <c r="BH156" i="10"/>
  <c r="BG156" i="10"/>
  <c r="BF156" i="10"/>
  <c r="BE156" i="10"/>
  <c r="T156" i="10"/>
  <c r="R156" i="10"/>
  <c r="P156" i="10"/>
  <c r="J156" i="10"/>
  <c r="BK155" i="10"/>
  <c r="BI155" i="10"/>
  <c r="BH155" i="10"/>
  <c r="BG155" i="10"/>
  <c r="BE155" i="10"/>
  <c r="T155" i="10"/>
  <c r="R155" i="10"/>
  <c r="P155" i="10"/>
  <c r="J155" i="10"/>
  <c r="BF155" i="10" s="1"/>
  <c r="BK154" i="10"/>
  <c r="BI154" i="10"/>
  <c r="BH154" i="10"/>
  <c r="BG154" i="10"/>
  <c r="BF154" i="10"/>
  <c r="BE154" i="10"/>
  <c r="T154" i="10"/>
  <c r="R154" i="10"/>
  <c r="P154" i="10"/>
  <c r="J154" i="10"/>
  <c r="BK153" i="10"/>
  <c r="BI153" i="10"/>
  <c r="BH153" i="10"/>
  <c r="BG153" i="10"/>
  <c r="BE153" i="10"/>
  <c r="T153" i="10"/>
  <c r="R153" i="10"/>
  <c r="P153" i="10"/>
  <c r="J153" i="10"/>
  <c r="BF153" i="10" s="1"/>
  <c r="BK152" i="10"/>
  <c r="BI152" i="10"/>
  <c r="BH152" i="10"/>
  <c r="BG152" i="10"/>
  <c r="BF152" i="10"/>
  <c r="BE152" i="10"/>
  <c r="T152" i="10"/>
  <c r="R152" i="10"/>
  <c r="P152" i="10"/>
  <c r="J152" i="10"/>
  <c r="BK151" i="10"/>
  <c r="BI151" i="10"/>
  <c r="BH151" i="10"/>
  <c r="BG151" i="10"/>
  <c r="BE151" i="10"/>
  <c r="T151" i="10"/>
  <c r="R151" i="10"/>
  <c r="P151" i="10"/>
  <c r="J151" i="10"/>
  <c r="BF151" i="10" s="1"/>
  <c r="BK150" i="10"/>
  <c r="BI150" i="10"/>
  <c r="BH150" i="10"/>
  <c r="BG150" i="10"/>
  <c r="BF150" i="10"/>
  <c r="BE150" i="10"/>
  <c r="T150" i="10"/>
  <c r="R150" i="10"/>
  <c r="P150" i="10"/>
  <c r="J150" i="10"/>
  <c r="BK149" i="10"/>
  <c r="BI149" i="10"/>
  <c r="BH149" i="10"/>
  <c r="BG149" i="10"/>
  <c r="BE149" i="10"/>
  <c r="T149" i="10"/>
  <c r="R149" i="10"/>
  <c r="P149" i="10"/>
  <c r="J149" i="10"/>
  <c r="BF149" i="10" s="1"/>
  <c r="BK148" i="10"/>
  <c r="BI148" i="10"/>
  <c r="BH148" i="10"/>
  <c r="BG148" i="10"/>
  <c r="BF148" i="10"/>
  <c r="BE148" i="10"/>
  <c r="T148" i="10"/>
  <c r="R148" i="10"/>
  <c r="P148" i="10"/>
  <c r="J148" i="10"/>
  <c r="BK147" i="10"/>
  <c r="BI147" i="10"/>
  <c r="BH147" i="10"/>
  <c r="BG147" i="10"/>
  <c r="BE147" i="10"/>
  <c r="T147" i="10"/>
  <c r="R147" i="10"/>
  <c r="P147" i="10"/>
  <c r="J147" i="10"/>
  <c r="BF147" i="10" s="1"/>
  <c r="BK145" i="10"/>
  <c r="BI145" i="10"/>
  <c r="BH145" i="10"/>
  <c r="BG145" i="10"/>
  <c r="BF145" i="10"/>
  <c r="BE145" i="10"/>
  <c r="T145" i="10"/>
  <c r="R145" i="10"/>
  <c r="P145" i="10"/>
  <c r="J145" i="10"/>
  <c r="BK144" i="10"/>
  <c r="BI144" i="10"/>
  <c r="BH144" i="10"/>
  <c r="BG144" i="10"/>
  <c r="BE144" i="10"/>
  <c r="T144" i="10"/>
  <c r="R144" i="10"/>
  <c r="P144" i="10"/>
  <c r="J144" i="10"/>
  <c r="BF144" i="10" s="1"/>
  <c r="BK143" i="10"/>
  <c r="BI143" i="10"/>
  <c r="BH143" i="10"/>
  <c r="BG143" i="10"/>
  <c r="BF143" i="10"/>
  <c r="BE143" i="10"/>
  <c r="T143" i="10"/>
  <c r="R143" i="10"/>
  <c r="P143" i="10"/>
  <c r="J143" i="10"/>
  <c r="BK142" i="10"/>
  <c r="BK141" i="10" s="1"/>
  <c r="J141" i="10" s="1"/>
  <c r="J99" i="10" s="1"/>
  <c r="BI142" i="10"/>
  <c r="BH142" i="10"/>
  <c r="BG142" i="10"/>
  <c r="BE142" i="10"/>
  <c r="T142" i="10"/>
  <c r="T141" i="10" s="1"/>
  <c r="R142" i="10"/>
  <c r="P142" i="10"/>
  <c r="P141" i="10" s="1"/>
  <c r="J142" i="10"/>
  <c r="BF142" i="10" s="1"/>
  <c r="R141" i="10"/>
  <c r="BK140" i="10"/>
  <c r="BI140" i="10"/>
  <c r="BH140" i="10"/>
  <c r="BG140" i="10"/>
  <c r="BE140" i="10"/>
  <c r="T140" i="10"/>
  <c r="R140" i="10"/>
  <c r="P140" i="10"/>
  <c r="J140" i="10"/>
  <c r="BF140" i="10" s="1"/>
  <c r="BK139" i="10"/>
  <c r="BI139" i="10"/>
  <c r="BH139" i="10"/>
  <c r="BG139" i="10"/>
  <c r="BF139" i="10"/>
  <c r="BE139" i="10"/>
  <c r="T139" i="10"/>
  <c r="R139" i="10"/>
  <c r="P139" i="10"/>
  <c r="J139" i="10"/>
  <c r="BK138" i="10"/>
  <c r="BI138" i="10"/>
  <c r="BH138" i="10"/>
  <c r="BG138" i="10"/>
  <c r="BE138" i="10"/>
  <c r="T138" i="10"/>
  <c r="R138" i="10"/>
  <c r="P138" i="10"/>
  <c r="J138" i="10"/>
  <c r="BF138" i="10" s="1"/>
  <c r="BK137" i="10"/>
  <c r="BI137" i="10"/>
  <c r="BH137" i="10"/>
  <c r="BG137" i="10"/>
  <c r="BF137" i="10"/>
  <c r="BE137" i="10"/>
  <c r="T137" i="10"/>
  <c r="R137" i="10"/>
  <c r="P137" i="10"/>
  <c r="J137" i="10"/>
  <c r="BK136" i="10"/>
  <c r="BI136" i="10"/>
  <c r="BH136" i="10"/>
  <c r="BG136" i="10"/>
  <c r="BE136" i="10"/>
  <c r="T136" i="10"/>
  <c r="R136" i="10"/>
  <c r="P136" i="10"/>
  <c r="J136" i="10"/>
  <c r="BF136" i="10" s="1"/>
  <c r="BK135" i="10"/>
  <c r="BI135" i="10"/>
  <c r="BH135" i="10"/>
  <c r="BG135" i="10"/>
  <c r="BF135" i="10"/>
  <c r="BE135" i="10"/>
  <c r="T135" i="10"/>
  <c r="R135" i="10"/>
  <c r="P135" i="10"/>
  <c r="J135" i="10"/>
  <c r="BK134" i="10"/>
  <c r="BI134" i="10"/>
  <c r="BH134" i="10"/>
  <c r="BG134" i="10"/>
  <c r="BE134" i="10"/>
  <c r="T134" i="10"/>
  <c r="R134" i="10"/>
  <c r="P134" i="10"/>
  <c r="J134" i="10"/>
  <c r="BF134" i="10" s="1"/>
  <c r="BK133" i="10"/>
  <c r="BI133" i="10"/>
  <c r="BH133" i="10"/>
  <c r="BG133" i="10"/>
  <c r="BF133" i="10"/>
  <c r="BE133" i="10"/>
  <c r="T133" i="10"/>
  <c r="R133" i="10"/>
  <c r="P133" i="10"/>
  <c r="J133" i="10"/>
  <c r="BK132" i="10"/>
  <c r="BI132" i="10"/>
  <c r="BH132" i="10"/>
  <c r="BG132" i="10"/>
  <c r="BE132" i="10"/>
  <c r="T132" i="10"/>
  <c r="R132" i="10"/>
  <c r="P132" i="10"/>
  <c r="J132" i="10"/>
  <c r="BF132" i="10" s="1"/>
  <c r="BK131" i="10"/>
  <c r="BI131" i="10"/>
  <c r="BH131" i="10"/>
  <c r="BG131" i="10"/>
  <c r="BF131" i="10"/>
  <c r="BE131" i="10"/>
  <c r="T131" i="10"/>
  <c r="R131" i="10"/>
  <c r="P131" i="10"/>
  <c r="J131" i="10"/>
  <c r="BK130" i="10"/>
  <c r="BI130" i="10"/>
  <c r="BH130" i="10"/>
  <c r="BG130" i="10"/>
  <c r="BE130" i="10"/>
  <c r="T130" i="10"/>
  <c r="R130" i="10"/>
  <c r="P130" i="10"/>
  <c r="J130" i="10"/>
  <c r="BF130" i="10" s="1"/>
  <c r="BK129" i="10"/>
  <c r="BI129" i="10"/>
  <c r="BH129" i="10"/>
  <c r="BG129" i="10"/>
  <c r="BF129" i="10"/>
  <c r="BE129" i="10"/>
  <c r="T129" i="10"/>
  <c r="R129" i="10"/>
  <c r="P129" i="10"/>
  <c r="J129" i="10"/>
  <c r="T128" i="10"/>
  <c r="J123" i="10"/>
  <c r="J122" i="10"/>
  <c r="F122" i="10"/>
  <c r="F120" i="10"/>
  <c r="E118" i="10"/>
  <c r="J92" i="10"/>
  <c r="J91" i="10"/>
  <c r="F91" i="10"/>
  <c r="J89" i="10"/>
  <c r="F89" i="10"/>
  <c r="E87" i="10"/>
  <c r="J37" i="10"/>
  <c r="J36" i="10"/>
  <c r="J35" i="10"/>
  <c r="J18" i="10"/>
  <c r="E18" i="10"/>
  <c r="F92" i="10" s="1"/>
  <c r="J17" i="10"/>
  <c r="J12" i="10"/>
  <c r="J120" i="10" s="1"/>
  <c r="E7" i="10"/>
  <c r="E116" i="10" s="1"/>
  <c r="BK180" i="9"/>
  <c r="BI180" i="9"/>
  <c r="BH180" i="9"/>
  <c r="BG180" i="9"/>
  <c r="BF180" i="9"/>
  <c r="BE180" i="9"/>
  <c r="T180" i="9"/>
  <c r="R180" i="9"/>
  <c r="R179" i="9" s="1"/>
  <c r="R178" i="9" s="1"/>
  <c r="P180" i="9"/>
  <c r="P179" i="9" s="1"/>
  <c r="P178" i="9" s="1"/>
  <c r="J180" i="9"/>
  <c r="BK179" i="9"/>
  <c r="T179" i="9"/>
  <c r="T178" i="9" s="1"/>
  <c r="J179" i="9"/>
  <c r="BK178" i="9"/>
  <c r="J178" i="9" s="1"/>
  <c r="J103" i="9" s="1"/>
  <c r="BK177" i="9"/>
  <c r="BI177" i="9"/>
  <c r="BH177" i="9"/>
  <c r="BG177" i="9"/>
  <c r="BF177" i="9"/>
  <c r="BE177" i="9"/>
  <c r="T177" i="9"/>
  <c r="R177" i="9"/>
  <c r="R176" i="9" s="1"/>
  <c r="P177" i="9"/>
  <c r="P176" i="9" s="1"/>
  <c r="J177" i="9"/>
  <c r="BK176" i="9"/>
  <c r="T176" i="9"/>
  <c r="J176" i="9"/>
  <c r="J102" i="9" s="1"/>
  <c r="BK175" i="9"/>
  <c r="BI175" i="9"/>
  <c r="BH175" i="9"/>
  <c r="BG175" i="9"/>
  <c r="BF175" i="9"/>
  <c r="BE175" i="9"/>
  <c r="T175" i="9"/>
  <c r="R175" i="9"/>
  <c r="P175" i="9"/>
  <c r="J175" i="9"/>
  <c r="BK174" i="9"/>
  <c r="BI174" i="9"/>
  <c r="BH174" i="9"/>
  <c r="BG174" i="9"/>
  <c r="BE174" i="9"/>
  <c r="T174" i="9"/>
  <c r="R174" i="9"/>
  <c r="P174" i="9"/>
  <c r="J174" i="9"/>
  <c r="BF174" i="9" s="1"/>
  <c r="BK173" i="9"/>
  <c r="BI173" i="9"/>
  <c r="BH173" i="9"/>
  <c r="BG173" i="9"/>
  <c r="BF173" i="9"/>
  <c r="BE173" i="9"/>
  <c r="T173" i="9"/>
  <c r="R173" i="9"/>
  <c r="P173" i="9"/>
  <c r="J173" i="9"/>
  <c r="BK172" i="9"/>
  <c r="BI172" i="9"/>
  <c r="BH172" i="9"/>
  <c r="BG172" i="9"/>
  <c r="BE172" i="9"/>
  <c r="T172" i="9"/>
  <c r="R172" i="9"/>
  <c r="P172" i="9"/>
  <c r="J172" i="9"/>
  <c r="BF172" i="9" s="1"/>
  <c r="BK171" i="9"/>
  <c r="BI171" i="9"/>
  <c r="BH171" i="9"/>
  <c r="BG171" i="9"/>
  <c r="BF171" i="9"/>
  <c r="BE171" i="9"/>
  <c r="T171" i="9"/>
  <c r="R171" i="9"/>
  <c r="P171" i="9"/>
  <c r="J171" i="9"/>
  <c r="BK170" i="9"/>
  <c r="BI170" i="9"/>
  <c r="BH170" i="9"/>
  <c r="BG170" i="9"/>
  <c r="BE170" i="9"/>
  <c r="T170" i="9"/>
  <c r="R170" i="9"/>
  <c r="P170" i="9"/>
  <c r="J170" i="9"/>
  <c r="BF170" i="9" s="1"/>
  <c r="BK169" i="9"/>
  <c r="BI169" i="9"/>
  <c r="BH169" i="9"/>
  <c r="BG169" i="9"/>
  <c r="BF169" i="9"/>
  <c r="BE169" i="9"/>
  <c r="T169" i="9"/>
  <c r="R169" i="9"/>
  <c r="P169" i="9"/>
  <c r="J169" i="9"/>
  <c r="BK168" i="9"/>
  <c r="BI168" i="9"/>
  <c r="BH168" i="9"/>
  <c r="BG168" i="9"/>
  <c r="BE168" i="9"/>
  <c r="T168" i="9"/>
  <c r="R168" i="9"/>
  <c r="P168" i="9"/>
  <c r="J168" i="9"/>
  <c r="BF168" i="9" s="1"/>
  <c r="BK167" i="9"/>
  <c r="BI167" i="9"/>
  <c r="BH167" i="9"/>
  <c r="BG167" i="9"/>
  <c r="BF167" i="9"/>
  <c r="BE167" i="9"/>
  <c r="T167" i="9"/>
  <c r="R167" i="9"/>
  <c r="P167" i="9"/>
  <c r="J167" i="9"/>
  <c r="BK166" i="9"/>
  <c r="BI166" i="9"/>
  <c r="BH166" i="9"/>
  <c r="BG166" i="9"/>
  <c r="BE166" i="9"/>
  <c r="T166" i="9"/>
  <c r="R166" i="9"/>
  <c r="P166" i="9"/>
  <c r="J166" i="9"/>
  <c r="BF166" i="9" s="1"/>
  <c r="BK165" i="9"/>
  <c r="BI165" i="9"/>
  <c r="BH165" i="9"/>
  <c r="BG165" i="9"/>
  <c r="BF165" i="9"/>
  <c r="BE165" i="9"/>
  <c r="T165" i="9"/>
  <c r="R165" i="9"/>
  <c r="P165" i="9"/>
  <c r="J165" i="9"/>
  <c r="BK164" i="9"/>
  <c r="BI164" i="9"/>
  <c r="BH164" i="9"/>
  <c r="BG164" i="9"/>
  <c r="BE164" i="9"/>
  <c r="T164" i="9"/>
  <c r="R164" i="9"/>
  <c r="P164" i="9"/>
  <c r="J164" i="9"/>
  <c r="BF164" i="9" s="1"/>
  <c r="BK163" i="9"/>
  <c r="BI163" i="9"/>
  <c r="BH163" i="9"/>
  <c r="BG163" i="9"/>
  <c r="BF163" i="9"/>
  <c r="BE163" i="9"/>
  <c r="T163" i="9"/>
  <c r="R163" i="9"/>
  <c r="P163" i="9"/>
  <c r="J163" i="9"/>
  <c r="BK162" i="9"/>
  <c r="BI162" i="9"/>
  <c r="BH162" i="9"/>
  <c r="BG162" i="9"/>
  <c r="BE162" i="9"/>
  <c r="T162" i="9"/>
  <c r="R162" i="9"/>
  <c r="P162" i="9"/>
  <c r="J162" i="9"/>
  <c r="BF162" i="9" s="1"/>
  <c r="BK161" i="9"/>
  <c r="BI161" i="9"/>
  <c r="BH161" i="9"/>
  <c r="BG161" i="9"/>
  <c r="BF161" i="9"/>
  <c r="BE161" i="9"/>
  <c r="T161" i="9"/>
  <c r="R161" i="9"/>
  <c r="P161" i="9"/>
  <c r="J161" i="9"/>
  <c r="BK160" i="9"/>
  <c r="BI160" i="9"/>
  <c r="BH160" i="9"/>
  <c r="BG160" i="9"/>
  <c r="BE160" i="9"/>
  <c r="T160" i="9"/>
  <c r="R160" i="9"/>
  <c r="P160" i="9"/>
  <c r="J160" i="9"/>
  <c r="BF160" i="9" s="1"/>
  <c r="BK159" i="9"/>
  <c r="BI159" i="9"/>
  <c r="BH159" i="9"/>
  <c r="BG159" i="9"/>
  <c r="BF159" i="9"/>
  <c r="BE159" i="9"/>
  <c r="T159" i="9"/>
  <c r="R159" i="9"/>
  <c r="P159" i="9"/>
  <c r="J159" i="9"/>
  <c r="BK158" i="9"/>
  <c r="BI158" i="9"/>
  <c r="BH158" i="9"/>
  <c r="BG158" i="9"/>
  <c r="BE158" i="9"/>
  <c r="T158" i="9"/>
  <c r="R158" i="9"/>
  <c r="P158" i="9"/>
  <c r="J158" i="9"/>
  <c r="BF158" i="9" s="1"/>
  <c r="BK157" i="9"/>
  <c r="BK151" i="9" s="1"/>
  <c r="J151" i="9" s="1"/>
  <c r="J101" i="9" s="1"/>
  <c r="BI157" i="9"/>
  <c r="BH157" i="9"/>
  <c r="BG157" i="9"/>
  <c r="BF157" i="9"/>
  <c r="BE157" i="9"/>
  <c r="T157" i="9"/>
  <c r="R157" i="9"/>
  <c r="P157" i="9"/>
  <c r="J157" i="9"/>
  <c r="BK156" i="9"/>
  <c r="BI156" i="9"/>
  <c r="BH156" i="9"/>
  <c r="BG156" i="9"/>
  <c r="BE156" i="9"/>
  <c r="T156" i="9"/>
  <c r="R156" i="9"/>
  <c r="P156" i="9"/>
  <c r="J156" i="9"/>
  <c r="BF156" i="9" s="1"/>
  <c r="BK155" i="9"/>
  <c r="BI155" i="9"/>
  <c r="BH155" i="9"/>
  <c r="BG155" i="9"/>
  <c r="BF155" i="9"/>
  <c r="BE155" i="9"/>
  <c r="T155" i="9"/>
  <c r="R155" i="9"/>
  <c r="P155" i="9"/>
  <c r="J155" i="9"/>
  <c r="BK154" i="9"/>
  <c r="BI154" i="9"/>
  <c r="BH154" i="9"/>
  <c r="BG154" i="9"/>
  <c r="BE154" i="9"/>
  <c r="T154" i="9"/>
  <c r="R154" i="9"/>
  <c r="P154" i="9"/>
  <c r="J154" i="9"/>
  <c r="BF154" i="9" s="1"/>
  <c r="BK153" i="9"/>
  <c r="BI153" i="9"/>
  <c r="BH153" i="9"/>
  <c r="BG153" i="9"/>
  <c r="BF153" i="9"/>
  <c r="BE153" i="9"/>
  <c r="T153" i="9"/>
  <c r="R153" i="9"/>
  <c r="P153" i="9"/>
  <c r="J153" i="9"/>
  <c r="BK152" i="9"/>
  <c r="BI152" i="9"/>
  <c r="BH152" i="9"/>
  <c r="BG152" i="9"/>
  <c r="BE152" i="9"/>
  <c r="T152" i="9"/>
  <c r="R152" i="9"/>
  <c r="P152" i="9"/>
  <c r="J152" i="9"/>
  <c r="BF152" i="9" s="1"/>
  <c r="BK150" i="9"/>
  <c r="BI150" i="9"/>
  <c r="BH150" i="9"/>
  <c r="BG150" i="9"/>
  <c r="BF150" i="9"/>
  <c r="BE150" i="9"/>
  <c r="T150" i="9"/>
  <c r="R150" i="9"/>
  <c r="P150" i="9"/>
  <c r="J150" i="9"/>
  <c r="BK149" i="9"/>
  <c r="BK148" i="9" s="1"/>
  <c r="J148" i="9" s="1"/>
  <c r="BI149" i="9"/>
  <c r="BH149" i="9"/>
  <c r="BG149" i="9"/>
  <c r="BE149" i="9"/>
  <c r="T149" i="9"/>
  <c r="T148" i="9" s="1"/>
  <c r="R149" i="9"/>
  <c r="P149" i="9"/>
  <c r="J149" i="9"/>
  <c r="BF149" i="9" s="1"/>
  <c r="F34" i="9" s="1"/>
  <c r="R148" i="9"/>
  <c r="P148" i="9"/>
  <c r="BK147" i="9"/>
  <c r="BI147" i="9"/>
  <c r="BH147" i="9"/>
  <c r="BG147" i="9"/>
  <c r="BE147" i="9"/>
  <c r="T147" i="9"/>
  <c r="R147" i="9"/>
  <c r="P147" i="9"/>
  <c r="J147" i="9"/>
  <c r="BF147" i="9" s="1"/>
  <c r="BK146" i="9"/>
  <c r="BI146" i="9"/>
  <c r="BH146" i="9"/>
  <c r="BG146" i="9"/>
  <c r="BF146" i="9"/>
  <c r="BE146" i="9"/>
  <c r="T146" i="9"/>
  <c r="R146" i="9"/>
  <c r="P146" i="9"/>
  <c r="J146" i="9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F144" i="9"/>
  <c r="BE144" i="9"/>
  <c r="T144" i="9"/>
  <c r="R144" i="9"/>
  <c r="P144" i="9"/>
  <c r="J144" i="9"/>
  <c r="BK143" i="9"/>
  <c r="BI143" i="9"/>
  <c r="BH143" i="9"/>
  <c r="BG143" i="9"/>
  <c r="BE143" i="9"/>
  <c r="T143" i="9"/>
  <c r="T141" i="9" s="1"/>
  <c r="R143" i="9"/>
  <c r="P143" i="9"/>
  <c r="J143" i="9"/>
  <c r="BF143" i="9" s="1"/>
  <c r="BK142" i="9"/>
  <c r="BK141" i="9" s="1"/>
  <c r="J141" i="9" s="1"/>
  <c r="BI142" i="9"/>
  <c r="BH142" i="9"/>
  <c r="BG142" i="9"/>
  <c r="BF142" i="9"/>
  <c r="BE142" i="9"/>
  <c r="T142" i="9"/>
  <c r="R142" i="9"/>
  <c r="P142" i="9"/>
  <c r="P141" i="9" s="1"/>
  <c r="J142" i="9"/>
  <c r="R141" i="9"/>
  <c r="BK140" i="9"/>
  <c r="BI140" i="9"/>
  <c r="BH140" i="9"/>
  <c r="BG140" i="9"/>
  <c r="BF140" i="9"/>
  <c r="BE140" i="9"/>
  <c r="T140" i="9"/>
  <c r="R140" i="9"/>
  <c r="P140" i="9"/>
  <c r="J140" i="9"/>
  <c r="BK139" i="9"/>
  <c r="BI139" i="9"/>
  <c r="BH139" i="9"/>
  <c r="BG139" i="9"/>
  <c r="BF139" i="9"/>
  <c r="BE139" i="9"/>
  <c r="T139" i="9"/>
  <c r="R139" i="9"/>
  <c r="P139" i="9"/>
  <c r="J139" i="9"/>
  <c r="BK138" i="9"/>
  <c r="BI138" i="9"/>
  <c r="BH138" i="9"/>
  <c r="BG138" i="9"/>
  <c r="BF138" i="9"/>
  <c r="BE138" i="9"/>
  <c r="T138" i="9"/>
  <c r="R138" i="9"/>
  <c r="P138" i="9"/>
  <c r="J138" i="9"/>
  <c r="BK137" i="9"/>
  <c r="BI137" i="9"/>
  <c r="BH137" i="9"/>
  <c r="BG137" i="9"/>
  <c r="BF137" i="9"/>
  <c r="BE137" i="9"/>
  <c r="T137" i="9"/>
  <c r="R137" i="9"/>
  <c r="P137" i="9"/>
  <c r="J137" i="9"/>
  <c r="BK136" i="9"/>
  <c r="BI136" i="9"/>
  <c r="BH136" i="9"/>
  <c r="BG136" i="9"/>
  <c r="BF136" i="9"/>
  <c r="BE136" i="9"/>
  <c r="T136" i="9"/>
  <c r="R136" i="9"/>
  <c r="P136" i="9"/>
  <c r="J136" i="9"/>
  <c r="BK135" i="9"/>
  <c r="BI135" i="9"/>
  <c r="BH135" i="9"/>
  <c r="BG135" i="9"/>
  <c r="BF135" i="9"/>
  <c r="BE135" i="9"/>
  <c r="T135" i="9"/>
  <c r="R135" i="9"/>
  <c r="P135" i="9"/>
  <c r="J135" i="9"/>
  <c r="BK134" i="9"/>
  <c r="BI134" i="9"/>
  <c r="BH134" i="9"/>
  <c r="BG134" i="9"/>
  <c r="BF134" i="9"/>
  <c r="BE134" i="9"/>
  <c r="T134" i="9"/>
  <c r="R134" i="9"/>
  <c r="P134" i="9"/>
  <c r="J134" i="9"/>
  <c r="BK133" i="9"/>
  <c r="BI133" i="9"/>
  <c r="BH133" i="9"/>
  <c r="BG133" i="9"/>
  <c r="BF133" i="9"/>
  <c r="BE133" i="9"/>
  <c r="T133" i="9"/>
  <c r="R133" i="9"/>
  <c r="P133" i="9"/>
  <c r="J133" i="9"/>
  <c r="BK132" i="9"/>
  <c r="BI132" i="9"/>
  <c r="BH132" i="9"/>
  <c r="BG132" i="9"/>
  <c r="BF132" i="9"/>
  <c r="BE132" i="9"/>
  <c r="T132" i="9"/>
  <c r="R132" i="9"/>
  <c r="P132" i="9"/>
  <c r="J132" i="9"/>
  <c r="BK131" i="9"/>
  <c r="BI131" i="9"/>
  <c r="BH131" i="9"/>
  <c r="BG131" i="9"/>
  <c r="BF131" i="9"/>
  <c r="BE131" i="9"/>
  <c r="T131" i="9"/>
  <c r="R131" i="9"/>
  <c r="P131" i="9"/>
  <c r="J131" i="9"/>
  <c r="BK130" i="9"/>
  <c r="BI130" i="9"/>
  <c r="BH130" i="9"/>
  <c r="BG130" i="9"/>
  <c r="BF130" i="9"/>
  <c r="BE130" i="9"/>
  <c r="T130" i="9"/>
  <c r="R130" i="9"/>
  <c r="P130" i="9"/>
  <c r="J130" i="9"/>
  <c r="BK129" i="9"/>
  <c r="BI129" i="9"/>
  <c r="BH129" i="9"/>
  <c r="BG129" i="9"/>
  <c r="BF129" i="9"/>
  <c r="BE129" i="9"/>
  <c r="T129" i="9"/>
  <c r="R129" i="9"/>
  <c r="P129" i="9"/>
  <c r="J129" i="9"/>
  <c r="BK128" i="9"/>
  <c r="BI128" i="9"/>
  <c r="BH128" i="9"/>
  <c r="BG128" i="9"/>
  <c r="BF128" i="9"/>
  <c r="BE128" i="9"/>
  <c r="T128" i="9"/>
  <c r="R128" i="9"/>
  <c r="P128" i="9"/>
  <c r="J128" i="9"/>
  <c r="BK127" i="9"/>
  <c r="BI127" i="9"/>
  <c r="BH127" i="9"/>
  <c r="BG127" i="9"/>
  <c r="BF127" i="9"/>
  <c r="BE127" i="9"/>
  <c r="T127" i="9"/>
  <c r="T126" i="9" s="1"/>
  <c r="R127" i="9"/>
  <c r="P127" i="9"/>
  <c r="J127" i="9"/>
  <c r="BK126" i="9"/>
  <c r="R126" i="9"/>
  <c r="J126" i="9"/>
  <c r="J98" i="9" s="1"/>
  <c r="BK125" i="9"/>
  <c r="J121" i="9"/>
  <c r="J120" i="9"/>
  <c r="F120" i="9"/>
  <c r="F118" i="9"/>
  <c r="E116" i="9"/>
  <c r="J104" i="9"/>
  <c r="J100" i="9"/>
  <c r="J99" i="9"/>
  <c r="J92" i="9"/>
  <c r="J91" i="9"/>
  <c r="F91" i="9"/>
  <c r="F89" i="9"/>
  <c r="E87" i="9"/>
  <c r="E85" i="9"/>
  <c r="J37" i="9"/>
  <c r="J36" i="9"/>
  <c r="F36" i="9"/>
  <c r="J35" i="9"/>
  <c r="J18" i="9"/>
  <c r="E18" i="9"/>
  <c r="F121" i="9" s="1"/>
  <c r="J17" i="9"/>
  <c r="J12" i="9"/>
  <c r="E7" i="9"/>
  <c r="E114" i="9" s="1"/>
  <c r="BK333" i="8"/>
  <c r="BI333" i="8"/>
  <c r="BH333" i="8"/>
  <c r="BG333" i="8"/>
  <c r="BE333" i="8"/>
  <c r="T333" i="8"/>
  <c r="R333" i="8"/>
  <c r="R332" i="8" s="1"/>
  <c r="P333" i="8"/>
  <c r="J333" i="8"/>
  <c r="BF333" i="8" s="1"/>
  <c r="BK332" i="8"/>
  <c r="J332" i="8" s="1"/>
  <c r="J115" i="8" s="1"/>
  <c r="T332" i="8"/>
  <c r="P332" i="8"/>
  <c r="BK331" i="8"/>
  <c r="BI331" i="8"/>
  <c r="BH331" i="8"/>
  <c r="BG331" i="8"/>
  <c r="BF331" i="8"/>
  <c r="BE331" i="8"/>
  <c r="T331" i="8"/>
  <c r="R331" i="8"/>
  <c r="P331" i="8"/>
  <c r="J331" i="8"/>
  <c r="BK330" i="8"/>
  <c r="BI330" i="8"/>
  <c r="BH330" i="8"/>
  <c r="BG330" i="8"/>
  <c r="BE330" i="8"/>
  <c r="T330" i="8"/>
  <c r="R330" i="8"/>
  <c r="P330" i="8"/>
  <c r="J330" i="8"/>
  <c r="BF330" i="8" s="1"/>
  <c r="BK329" i="8"/>
  <c r="BI329" i="8"/>
  <c r="BH329" i="8"/>
  <c r="BG329" i="8"/>
  <c r="BF329" i="8"/>
  <c r="BE329" i="8"/>
  <c r="T329" i="8"/>
  <c r="R329" i="8"/>
  <c r="P329" i="8"/>
  <c r="J329" i="8"/>
  <c r="BK328" i="8"/>
  <c r="BI328" i="8"/>
  <c r="BH328" i="8"/>
  <c r="BG328" i="8"/>
  <c r="BE328" i="8"/>
  <c r="T328" i="8"/>
  <c r="R328" i="8"/>
  <c r="P328" i="8"/>
  <c r="J328" i="8"/>
  <c r="BF328" i="8" s="1"/>
  <c r="BK327" i="8"/>
  <c r="BI327" i="8"/>
  <c r="BH327" i="8"/>
  <c r="BG327" i="8"/>
  <c r="BF327" i="8"/>
  <c r="BE327" i="8"/>
  <c r="T327" i="8"/>
  <c r="R327" i="8"/>
  <c r="P327" i="8"/>
  <c r="J327" i="8"/>
  <c r="BK326" i="8"/>
  <c r="BI326" i="8"/>
  <c r="BH326" i="8"/>
  <c r="BG326" i="8"/>
  <c r="BE326" i="8"/>
  <c r="T326" i="8"/>
  <c r="R326" i="8"/>
  <c r="P326" i="8"/>
  <c r="J326" i="8"/>
  <c r="BF326" i="8" s="1"/>
  <c r="BK325" i="8"/>
  <c r="BI325" i="8"/>
  <c r="BH325" i="8"/>
  <c r="BG325" i="8"/>
  <c r="BF325" i="8"/>
  <c r="BE325" i="8"/>
  <c r="T325" i="8"/>
  <c r="R325" i="8"/>
  <c r="P325" i="8"/>
  <c r="J325" i="8"/>
  <c r="BK324" i="8"/>
  <c r="BI324" i="8"/>
  <c r="BH324" i="8"/>
  <c r="BG324" i="8"/>
  <c r="BE324" i="8"/>
  <c r="T324" i="8"/>
  <c r="R324" i="8"/>
  <c r="P324" i="8"/>
  <c r="J324" i="8"/>
  <c r="BF324" i="8" s="1"/>
  <c r="BK323" i="8"/>
  <c r="BI323" i="8"/>
  <c r="BH323" i="8"/>
  <c r="BG323" i="8"/>
  <c r="BF323" i="8"/>
  <c r="BE323" i="8"/>
  <c r="T323" i="8"/>
  <c r="R323" i="8"/>
  <c r="P323" i="8"/>
  <c r="J323" i="8"/>
  <c r="BK322" i="8"/>
  <c r="BI322" i="8"/>
  <c r="BH322" i="8"/>
  <c r="BG322" i="8"/>
  <c r="BE322" i="8"/>
  <c r="T322" i="8"/>
  <c r="R322" i="8"/>
  <c r="P322" i="8"/>
  <c r="J322" i="8"/>
  <c r="BF322" i="8" s="1"/>
  <c r="BK321" i="8"/>
  <c r="BI321" i="8"/>
  <c r="BH321" i="8"/>
  <c r="BG321" i="8"/>
  <c r="BF321" i="8"/>
  <c r="BE321" i="8"/>
  <c r="T321" i="8"/>
  <c r="R321" i="8"/>
  <c r="P321" i="8"/>
  <c r="J321" i="8"/>
  <c r="BK320" i="8"/>
  <c r="BI320" i="8"/>
  <c r="BH320" i="8"/>
  <c r="BG320" i="8"/>
  <c r="BE320" i="8"/>
  <c r="T320" i="8"/>
  <c r="R320" i="8"/>
  <c r="P320" i="8"/>
  <c r="J320" i="8"/>
  <c r="BF320" i="8" s="1"/>
  <c r="BK319" i="8"/>
  <c r="BI319" i="8"/>
  <c r="BH319" i="8"/>
  <c r="BG319" i="8"/>
  <c r="BF319" i="8"/>
  <c r="BE319" i="8"/>
  <c r="T319" i="8"/>
  <c r="R319" i="8"/>
  <c r="P319" i="8"/>
  <c r="J319" i="8"/>
  <c r="BK318" i="8"/>
  <c r="BI318" i="8"/>
  <c r="BH318" i="8"/>
  <c r="BG318" i="8"/>
  <c r="BE318" i="8"/>
  <c r="T318" i="8"/>
  <c r="R318" i="8"/>
  <c r="P318" i="8"/>
  <c r="J318" i="8"/>
  <c r="BF318" i="8" s="1"/>
  <c r="BK317" i="8"/>
  <c r="BK315" i="8" s="1"/>
  <c r="BI317" i="8"/>
  <c r="BH317" i="8"/>
  <c r="BG317" i="8"/>
  <c r="BF317" i="8"/>
  <c r="BE317" i="8"/>
  <c r="T317" i="8"/>
  <c r="R317" i="8"/>
  <c r="P317" i="8"/>
  <c r="P315" i="8" s="1"/>
  <c r="P314" i="8" s="1"/>
  <c r="J317" i="8"/>
  <c r="BK316" i="8"/>
  <c r="BI316" i="8"/>
  <c r="BH316" i="8"/>
  <c r="BG316" i="8"/>
  <c r="BE316" i="8"/>
  <c r="T316" i="8"/>
  <c r="R316" i="8"/>
  <c r="P316" i="8"/>
  <c r="J316" i="8"/>
  <c r="BF316" i="8" s="1"/>
  <c r="BK313" i="8"/>
  <c r="BI313" i="8"/>
  <c r="BH313" i="8"/>
  <c r="BG313" i="8"/>
  <c r="BE313" i="8"/>
  <c r="T313" i="8"/>
  <c r="R313" i="8"/>
  <c r="P313" i="8"/>
  <c r="J313" i="8"/>
  <c r="BF313" i="8" s="1"/>
  <c r="BK312" i="8"/>
  <c r="BI312" i="8"/>
  <c r="BH312" i="8"/>
  <c r="BG312" i="8"/>
  <c r="BF312" i="8"/>
  <c r="BE312" i="8"/>
  <c r="T312" i="8"/>
  <c r="R312" i="8"/>
  <c r="P312" i="8"/>
  <c r="J312" i="8"/>
  <c r="BK311" i="8"/>
  <c r="BI311" i="8"/>
  <c r="BH311" i="8"/>
  <c r="BG311" i="8"/>
  <c r="BE311" i="8"/>
  <c r="T311" i="8"/>
  <c r="R311" i="8"/>
  <c r="P311" i="8"/>
  <c r="J311" i="8"/>
  <c r="BF311" i="8" s="1"/>
  <c r="BK310" i="8"/>
  <c r="BI310" i="8"/>
  <c r="BH310" i="8"/>
  <c r="BG310" i="8"/>
  <c r="BF310" i="8"/>
  <c r="BE310" i="8"/>
  <c r="T310" i="8"/>
  <c r="R310" i="8"/>
  <c r="P310" i="8"/>
  <c r="J310" i="8"/>
  <c r="BK309" i="8"/>
  <c r="BI309" i="8"/>
  <c r="BH309" i="8"/>
  <c r="BG309" i="8"/>
  <c r="BE309" i="8"/>
  <c r="T309" i="8"/>
  <c r="R309" i="8"/>
  <c r="P309" i="8"/>
  <c r="J309" i="8"/>
  <c r="BF309" i="8" s="1"/>
  <c r="BK308" i="8"/>
  <c r="BI308" i="8"/>
  <c r="BH308" i="8"/>
  <c r="BG308" i="8"/>
  <c r="BF308" i="8"/>
  <c r="BE308" i="8"/>
  <c r="T308" i="8"/>
  <c r="R308" i="8"/>
  <c r="P308" i="8"/>
  <c r="J308" i="8"/>
  <c r="BK307" i="8"/>
  <c r="BI307" i="8"/>
  <c r="BH307" i="8"/>
  <c r="BG307" i="8"/>
  <c r="BE307" i="8"/>
  <c r="T307" i="8"/>
  <c r="R307" i="8"/>
  <c r="P307" i="8"/>
  <c r="J307" i="8"/>
  <c r="BF307" i="8" s="1"/>
  <c r="BK306" i="8"/>
  <c r="BI306" i="8"/>
  <c r="BH306" i="8"/>
  <c r="BG306" i="8"/>
  <c r="BF306" i="8"/>
  <c r="BE306" i="8"/>
  <c r="T306" i="8"/>
  <c r="R306" i="8"/>
  <c r="P306" i="8"/>
  <c r="J306" i="8"/>
  <c r="BK305" i="8"/>
  <c r="BI305" i="8"/>
  <c r="BH305" i="8"/>
  <c r="BG305" i="8"/>
  <c r="BE305" i="8"/>
  <c r="T305" i="8"/>
  <c r="R305" i="8"/>
  <c r="P305" i="8"/>
  <c r="J305" i="8"/>
  <c r="BF305" i="8" s="1"/>
  <c r="BK304" i="8"/>
  <c r="BI304" i="8"/>
  <c r="BH304" i="8"/>
  <c r="BG304" i="8"/>
  <c r="BF304" i="8"/>
  <c r="BE304" i="8"/>
  <c r="T304" i="8"/>
  <c r="R304" i="8"/>
  <c r="P304" i="8"/>
  <c r="J304" i="8"/>
  <c r="BK303" i="8"/>
  <c r="BI303" i="8"/>
  <c r="BH303" i="8"/>
  <c r="BG303" i="8"/>
  <c r="BE303" i="8"/>
  <c r="T303" i="8"/>
  <c r="R303" i="8"/>
  <c r="P303" i="8"/>
  <c r="J303" i="8"/>
  <c r="BF303" i="8" s="1"/>
  <c r="BK302" i="8"/>
  <c r="BI302" i="8"/>
  <c r="BH302" i="8"/>
  <c r="BG302" i="8"/>
  <c r="BF302" i="8"/>
  <c r="BE302" i="8"/>
  <c r="T302" i="8"/>
  <c r="R302" i="8"/>
  <c r="P302" i="8"/>
  <c r="J302" i="8"/>
  <c r="BK301" i="8"/>
  <c r="BI301" i="8"/>
  <c r="BH301" i="8"/>
  <c r="BG301" i="8"/>
  <c r="BE301" i="8"/>
  <c r="T301" i="8"/>
  <c r="R301" i="8"/>
  <c r="P301" i="8"/>
  <c r="J301" i="8"/>
  <c r="BF301" i="8" s="1"/>
  <c r="BK300" i="8"/>
  <c r="BI300" i="8"/>
  <c r="BH300" i="8"/>
  <c r="BG300" i="8"/>
  <c r="BF300" i="8"/>
  <c r="BE300" i="8"/>
  <c r="T300" i="8"/>
  <c r="R300" i="8"/>
  <c r="P300" i="8"/>
  <c r="J300" i="8"/>
  <c r="BK299" i="8"/>
  <c r="BI299" i="8"/>
  <c r="BH299" i="8"/>
  <c r="BG299" i="8"/>
  <c r="BE299" i="8"/>
  <c r="T299" i="8"/>
  <c r="R299" i="8"/>
  <c r="P299" i="8"/>
  <c r="J299" i="8"/>
  <c r="BF299" i="8" s="1"/>
  <c r="BK298" i="8"/>
  <c r="BI298" i="8"/>
  <c r="BH298" i="8"/>
  <c r="BG298" i="8"/>
  <c r="BF298" i="8"/>
  <c r="BE298" i="8"/>
  <c r="T298" i="8"/>
  <c r="R298" i="8"/>
  <c r="P298" i="8"/>
  <c r="J298" i="8"/>
  <c r="BK297" i="8"/>
  <c r="BI297" i="8"/>
  <c r="BH297" i="8"/>
  <c r="BG297" i="8"/>
  <c r="BE297" i="8"/>
  <c r="T297" i="8"/>
  <c r="R297" i="8"/>
  <c r="P297" i="8"/>
  <c r="J297" i="8"/>
  <c r="BF297" i="8" s="1"/>
  <c r="BK296" i="8"/>
  <c r="BI296" i="8"/>
  <c r="BH296" i="8"/>
  <c r="BG296" i="8"/>
  <c r="BF296" i="8"/>
  <c r="BE296" i="8"/>
  <c r="T296" i="8"/>
  <c r="R296" i="8"/>
  <c r="P296" i="8"/>
  <c r="J296" i="8"/>
  <c r="BK295" i="8"/>
  <c r="BI295" i="8"/>
  <c r="BH295" i="8"/>
  <c r="BG295" i="8"/>
  <c r="BE295" i="8"/>
  <c r="T295" i="8"/>
  <c r="R295" i="8"/>
  <c r="P295" i="8"/>
  <c r="J295" i="8"/>
  <c r="BF295" i="8" s="1"/>
  <c r="BK294" i="8"/>
  <c r="BI294" i="8"/>
  <c r="BH294" i="8"/>
  <c r="BG294" i="8"/>
  <c r="BF294" i="8"/>
  <c r="BE294" i="8"/>
  <c r="T294" i="8"/>
  <c r="R294" i="8"/>
  <c r="P294" i="8"/>
  <c r="J294" i="8"/>
  <c r="BK293" i="8"/>
  <c r="BI293" i="8"/>
  <c r="BH293" i="8"/>
  <c r="BG293" i="8"/>
  <c r="BE293" i="8"/>
  <c r="T293" i="8"/>
  <c r="R293" i="8"/>
  <c r="P293" i="8"/>
  <c r="J293" i="8"/>
  <c r="BF293" i="8" s="1"/>
  <c r="BK292" i="8"/>
  <c r="BI292" i="8"/>
  <c r="BH292" i="8"/>
  <c r="BG292" i="8"/>
  <c r="BF292" i="8"/>
  <c r="BE292" i="8"/>
  <c r="T292" i="8"/>
  <c r="R292" i="8"/>
  <c r="P292" i="8"/>
  <c r="J292" i="8"/>
  <c r="BK291" i="8"/>
  <c r="BI291" i="8"/>
  <c r="BH291" i="8"/>
  <c r="BG291" i="8"/>
  <c r="BE291" i="8"/>
  <c r="T291" i="8"/>
  <c r="R291" i="8"/>
  <c r="P291" i="8"/>
  <c r="J291" i="8"/>
  <c r="BF291" i="8" s="1"/>
  <c r="BK290" i="8"/>
  <c r="BI290" i="8"/>
  <c r="BH290" i="8"/>
  <c r="BG290" i="8"/>
  <c r="BF290" i="8"/>
  <c r="BE290" i="8"/>
  <c r="T290" i="8"/>
  <c r="R290" i="8"/>
  <c r="P290" i="8"/>
  <c r="J290" i="8"/>
  <c r="BK289" i="8"/>
  <c r="BI289" i="8"/>
  <c r="BH289" i="8"/>
  <c r="BG289" i="8"/>
  <c r="BE289" i="8"/>
  <c r="T289" i="8"/>
  <c r="R289" i="8"/>
  <c r="P289" i="8"/>
  <c r="J289" i="8"/>
  <c r="BF289" i="8" s="1"/>
  <c r="BK288" i="8"/>
  <c r="BI288" i="8"/>
  <c r="BH288" i="8"/>
  <c r="BG288" i="8"/>
  <c r="BF288" i="8"/>
  <c r="BE288" i="8"/>
  <c r="T288" i="8"/>
  <c r="R288" i="8"/>
  <c r="P288" i="8"/>
  <c r="J288" i="8"/>
  <c r="BK287" i="8"/>
  <c r="BI287" i="8"/>
  <c r="BH287" i="8"/>
  <c r="BG287" i="8"/>
  <c r="BE287" i="8"/>
  <c r="T287" i="8"/>
  <c r="R287" i="8"/>
  <c r="P287" i="8"/>
  <c r="J287" i="8"/>
  <c r="BF287" i="8" s="1"/>
  <c r="BK286" i="8"/>
  <c r="BI286" i="8"/>
  <c r="BH286" i="8"/>
  <c r="BG286" i="8"/>
  <c r="BF286" i="8"/>
  <c r="BE286" i="8"/>
  <c r="T286" i="8"/>
  <c r="R286" i="8"/>
  <c r="P286" i="8"/>
  <c r="P282" i="8" s="1"/>
  <c r="J286" i="8"/>
  <c r="BK285" i="8"/>
  <c r="BI285" i="8"/>
  <c r="BH285" i="8"/>
  <c r="BG285" i="8"/>
  <c r="BE285" i="8"/>
  <c r="T285" i="8"/>
  <c r="R285" i="8"/>
  <c r="P285" i="8"/>
  <c r="J285" i="8"/>
  <c r="BF285" i="8" s="1"/>
  <c r="BK284" i="8"/>
  <c r="BI284" i="8"/>
  <c r="BH284" i="8"/>
  <c r="BG284" i="8"/>
  <c r="BF284" i="8"/>
  <c r="BE284" i="8"/>
  <c r="T284" i="8"/>
  <c r="R284" i="8"/>
  <c r="P284" i="8"/>
  <c r="J284" i="8"/>
  <c r="BK283" i="8"/>
  <c r="BI283" i="8"/>
  <c r="BH283" i="8"/>
  <c r="BG283" i="8"/>
  <c r="BE283" i="8"/>
  <c r="T283" i="8"/>
  <c r="R283" i="8"/>
  <c r="P283" i="8"/>
  <c r="J283" i="8"/>
  <c r="BF283" i="8" s="1"/>
  <c r="BK281" i="8"/>
  <c r="BI281" i="8"/>
  <c r="BH281" i="8"/>
  <c r="BG281" i="8"/>
  <c r="BE281" i="8"/>
  <c r="T281" i="8"/>
  <c r="R281" i="8"/>
  <c r="P281" i="8"/>
  <c r="J281" i="8"/>
  <c r="BF281" i="8" s="1"/>
  <c r="BK280" i="8"/>
  <c r="BI280" i="8"/>
  <c r="BH280" i="8"/>
  <c r="BG280" i="8"/>
  <c r="BE280" i="8"/>
  <c r="T280" i="8"/>
  <c r="R280" i="8"/>
  <c r="P280" i="8"/>
  <c r="J280" i="8"/>
  <c r="BF280" i="8" s="1"/>
  <c r="BK279" i="8"/>
  <c r="BI279" i="8"/>
  <c r="BH279" i="8"/>
  <c r="BG279" i="8"/>
  <c r="BE279" i="8"/>
  <c r="T279" i="8"/>
  <c r="R279" i="8"/>
  <c r="P279" i="8"/>
  <c r="J279" i="8"/>
  <c r="BF279" i="8" s="1"/>
  <c r="BK278" i="8"/>
  <c r="BI278" i="8"/>
  <c r="BH278" i="8"/>
  <c r="BG278" i="8"/>
  <c r="BF278" i="8"/>
  <c r="BE278" i="8"/>
  <c r="T278" i="8"/>
  <c r="R278" i="8"/>
  <c r="P278" i="8"/>
  <c r="J278" i="8"/>
  <c r="BK277" i="8"/>
  <c r="BI277" i="8"/>
  <c r="BH277" i="8"/>
  <c r="BG277" i="8"/>
  <c r="BE277" i="8"/>
  <c r="T277" i="8"/>
  <c r="T274" i="8" s="1"/>
  <c r="R277" i="8"/>
  <c r="P277" i="8"/>
  <c r="J277" i="8"/>
  <c r="BF277" i="8" s="1"/>
  <c r="BK276" i="8"/>
  <c r="BK274" i="8" s="1"/>
  <c r="J274" i="8" s="1"/>
  <c r="J111" i="8" s="1"/>
  <c r="BI276" i="8"/>
  <c r="BH276" i="8"/>
  <c r="BG276" i="8"/>
  <c r="BF276" i="8"/>
  <c r="BE276" i="8"/>
  <c r="T276" i="8"/>
  <c r="R276" i="8"/>
  <c r="P276" i="8"/>
  <c r="P274" i="8" s="1"/>
  <c r="J276" i="8"/>
  <c r="BK275" i="8"/>
  <c r="BI275" i="8"/>
  <c r="BH275" i="8"/>
  <c r="BG275" i="8"/>
  <c r="BE275" i="8"/>
  <c r="T275" i="8"/>
  <c r="R275" i="8"/>
  <c r="R274" i="8" s="1"/>
  <c r="P275" i="8"/>
  <c r="J275" i="8"/>
  <c r="BF275" i="8" s="1"/>
  <c r="BK273" i="8"/>
  <c r="BI273" i="8"/>
  <c r="BH273" i="8"/>
  <c r="BG273" i="8"/>
  <c r="BF273" i="8"/>
  <c r="BE273" i="8"/>
  <c r="T273" i="8"/>
  <c r="R273" i="8"/>
  <c r="P273" i="8"/>
  <c r="J273" i="8"/>
  <c r="BK272" i="8"/>
  <c r="BI272" i="8"/>
  <c r="BH272" i="8"/>
  <c r="BG272" i="8"/>
  <c r="BE272" i="8"/>
  <c r="T272" i="8"/>
  <c r="R272" i="8"/>
  <c r="P272" i="8"/>
  <c r="J272" i="8"/>
  <c r="BF272" i="8" s="1"/>
  <c r="BK271" i="8"/>
  <c r="BI271" i="8"/>
  <c r="BH271" i="8"/>
  <c r="BG271" i="8"/>
  <c r="BF271" i="8"/>
  <c r="BE271" i="8"/>
  <c r="T271" i="8"/>
  <c r="R271" i="8"/>
  <c r="R264" i="8" s="1"/>
  <c r="P271" i="8"/>
  <c r="J271" i="8"/>
  <c r="BK270" i="8"/>
  <c r="BI270" i="8"/>
  <c r="BH270" i="8"/>
  <c r="BG270" i="8"/>
  <c r="BE270" i="8"/>
  <c r="T270" i="8"/>
  <c r="R270" i="8"/>
  <c r="P270" i="8"/>
  <c r="J270" i="8"/>
  <c r="BF270" i="8" s="1"/>
  <c r="BK269" i="8"/>
  <c r="BI269" i="8"/>
  <c r="BH269" i="8"/>
  <c r="BG269" i="8"/>
  <c r="BF269" i="8"/>
  <c r="BE269" i="8"/>
  <c r="T269" i="8"/>
  <c r="R269" i="8"/>
  <c r="P269" i="8"/>
  <c r="J269" i="8"/>
  <c r="BK268" i="8"/>
  <c r="BI268" i="8"/>
  <c r="BH268" i="8"/>
  <c r="BG268" i="8"/>
  <c r="BE268" i="8"/>
  <c r="T268" i="8"/>
  <c r="R268" i="8"/>
  <c r="P268" i="8"/>
  <c r="J268" i="8"/>
  <c r="BF268" i="8" s="1"/>
  <c r="BK267" i="8"/>
  <c r="BI267" i="8"/>
  <c r="BH267" i="8"/>
  <c r="BG267" i="8"/>
  <c r="BF267" i="8"/>
  <c r="BE267" i="8"/>
  <c r="T267" i="8"/>
  <c r="R267" i="8"/>
  <c r="P267" i="8"/>
  <c r="J267" i="8"/>
  <c r="BK266" i="8"/>
  <c r="BI266" i="8"/>
  <c r="BH266" i="8"/>
  <c r="BG266" i="8"/>
  <c r="BE266" i="8"/>
  <c r="T266" i="8"/>
  <c r="R266" i="8"/>
  <c r="P266" i="8"/>
  <c r="J266" i="8"/>
  <c r="BF266" i="8" s="1"/>
  <c r="BK265" i="8"/>
  <c r="BI265" i="8"/>
  <c r="BH265" i="8"/>
  <c r="BG265" i="8"/>
  <c r="BF265" i="8"/>
  <c r="BE265" i="8"/>
  <c r="T265" i="8"/>
  <c r="R265" i="8"/>
  <c r="P265" i="8"/>
  <c r="J265" i="8"/>
  <c r="T264" i="8"/>
  <c r="BK263" i="8"/>
  <c r="BI263" i="8"/>
  <c r="BH263" i="8"/>
  <c r="BG263" i="8"/>
  <c r="BE263" i="8"/>
  <c r="T263" i="8"/>
  <c r="R263" i="8"/>
  <c r="P263" i="8"/>
  <c r="J263" i="8"/>
  <c r="BF263" i="8" s="1"/>
  <c r="BK262" i="8"/>
  <c r="BI262" i="8"/>
  <c r="BH262" i="8"/>
  <c r="BG262" i="8"/>
  <c r="BE262" i="8"/>
  <c r="T262" i="8"/>
  <c r="R262" i="8"/>
  <c r="P262" i="8"/>
  <c r="J262" i="8"/>
  <c r="BF262" i="8" s="1"/>
  <c r="BK261" i="8"/>
  <c r="BI261" i="8"/>
  <c r="BH261" i="8"/>
  <c r="BG261" i="8"/>
  <c r="BF261" i="8"/>
  <c r="BE261" i="8"/>
  <c r="T261" i="8"/>
  <c r="R261" i="8"/>
  <c r="P261" i="8"/>
  <c r="J261" i="8"/>
  <c r="BK260" i="8"/>
  <c r="BI260" i="8"/>
  <c r="BH260" i="8"/>
  <c r="BG260" i="8"/>
  <c r="BE260" i="8"/>
  <c r="T260" i="8"/>
  <c r="R260" i="8"/>
  <c r="P260" i="8"/>
  <c r="J260" i="8"/>
  <c r="BF260" i="8" s="1"/>
  <c r="BK259" i="8"/>
  <c r="BI259" i="8"/>
  <c r="BH259" i="8"/>
  <c r="BG259" i="8"/>
  <c r="BF259" i="8"/>
  <c r="BE259" i="8"/>
  <c r="T259" i="8"/>
  <c r="R259" i="8"/>
  <c r="P259" i="8"/>
  <c r="J259" i="8"/>
  <c r="BK258" i="8"/>
  <c r="BI258" i="8"/>
  <c r="BH258" i="8"/>
  <c r="BG258" i="8"/>
  <c r="BE258" i="8"/>
  <c r="T258" i="8"/>
  <c r="R258" i="8"/>
  <c r="P258" i="8"/>
  <c r="J258" i="8"/>
  <c r="BF258" i="8" s="1"/>
  <c r="BK257" i="8"/>
  <c r="BI257" i="8"/>
  <c r="BH257" i="8"/>
  <c r="BG257" i="8"/>
  <c r="BE257" i="8"/>
  <c r="T257" i="8"/>
  <c r="R257" i="8"/>
  <c r="P257" i="8"/>
  <c r="J257" i="8"/>
  <c r="BF257" i="8" s="1"/>
  <c r="BK256" i="8"/>
  <c r="BI256" i="8"/>
  <c r="BH256" i="8"/>
  <c r="BG256" i="8"/>
  <c r="BE256" i="8"/>
  <c r="T256" i="8"/>
  <c r="R256" i="8"/>
  <c r="P256" i="8"/>
  <c r="J256" i="8"/>
  <c r="BF256" i="8" s="1"/>
  <c r="BK255" i="8"/>
  <c r="BI255" i="8"/>
  <c r="BH255" i="8"/>
  <c r="BG255" i="8"/>
  <c r="BE255" i="8"/>
  <c r="T255" i="8"/>
  <c r="R255" i="8"/>
  <c r="P255" i="8"/>
  <c r="J255" i="8"/>
  <c r="BF255" i="8" s="1"/>
  <c r="BK254" i="8"/>
  <c r="BI254" i="8"/>
  <c r="BH254" i="8"/>
  <c r="BG254" i="8"/>
  <c r="BE254" i="8"/>
  <c r="T254" i="8"/>
  <c r="R254" i="8"/>
  <c r="P254" i="8"/>
  <c r="J254" i="8"/>
  <c r="BF254" i="8" s="1"/>
  <c r="BK253" i="8"/>
  <c r="BI253" i="8"/>
  <c r="BH253" i="8"/>
  <c r="BG253" i="8"/>
  <c r="BF253" i="8"/>
  <c r="BE253" i="8"/>
  <c r="T253" i="8"/>
  <c r="R253" i="8"/>
  <c r="P253" i="8"/>
  <c r="J253" i="8"/>
  <c r="BK252" i="8"/>
  <c r="BI252" i="8"/>
  <c r="BH252" i="8"/>
  <c r="BG252" i="8"/>
  <c r="BE252" i="8"/>
  <c r="T252" i="8"/>
  <c r="R252" i="8"/>
  <c r="P252" i="8"/>
  <c r="J252" i="8"/>
  <c r="BF252" i="8" s="1"/>
  <c r="BK251" i="8"/>
  <c r="BI251" i="8"/>
  <c r="BH251" i="8"/>
  <c r="BG251" i="8"/>
  <c r="BF251" i="8"/>
  <c r="BE251" i="8"/>
  <c r="T251" i="8"/>
  <c r="R251" i="8"/>
  <c r="P251" i="8"/>
  <c r="J251" i="8"/>
  <c r="BK250" i="8"/>
  <c r="BI250" i="8"/>
  <c r="BH250" i="8"/>
  <c r="BG250" i="8"/>
  <c r="BE250" i="8"/>
  <c r="T250" i="8"/>
  <c r="R250" i="8"/>
  <c r="P250" i="8"/>
  <c r="J250" i="8"/>
  <c r="BF250" i="8" s="1"/>
  <c r="BK249" i="8"/>
  <c r="BI249" i="8"/>
  <c r="BH249" i="8"/>
  <c r="BG249" i="8"/>
  <c r="BE249" i="8"/>
  <c r="T249" i="8"/>
  <c r="R249" i="8"/>
  <c r="P249" i="8"/>
  <c r="J249" i="8"/>
  <c r="BF249" i="8" s="1"/>
  <c r="BK248" i="8"/>
  <c r="BI248" i="8"/>
  <c r="BH248" i="8"/>
  <c r="BG248" i="8"/>
  <c r="BE248" i="8"/>
  <c r="T248" i="8"/>
  <c r="R248" i="8"/>
  <c r="P248" i="8"/>
  <c r="J248" i="8"/>
  <c r="BF248" i="8" s="1"/>
  <c r="BK247" i="8"/>
  <c r="BI247" i="8"/>
  <c r="BH247" i="8"/>
  <c r="BG247" i="8"/>
  <c r="BE247" i="8"/>
  <c r="T247" i="8"/>
  <c r="R247" i="8"/>
  <c r="P247" i="8"/>
  <c r="J247" i="8"/>
  <c r="BF247" i="8" s="1"/>
  <c r="BK246" i="8"/>
  <c r="BI246" i="8"/>
  <c r="BH246" i="8"/>
  <c r="BG246" i="8"/>
  <c r="BE246" i="8"/>
  <c r="T246" i="8"/>
  <c r="R246" i="8"/>
  <c r="P246" i="8"/>
  <c r="J246" i="8"/>
  <c r="BF246" i="8" s="1"/>
  <c r="BK245" i="8"/>
  <c r="BI245" i="8"/>
  <c r="BH245" i="8"/>
  <c r="BG245" i="8"/>
  <c r="BF245" i="8"/>
  <c r="BE245" i="8"/>
  <c r="T245" i="8"/>
  <c r="R245" i="8"/>
  <c r="P245" i="8"/>
  <c r="J245" i="8"/>
  <c r="BK244" i="8"/>
  <c r="BI244" i="8"/>
  <c r="BH244" i="8"/>
  <c r="BG244" i="8"/>
  <c r="BE244" i="8"/>
  <c r="T244" i="8"/>
  <c r="R244" i="8"/>
  <c r="P244" i="8"/>
  <c r="J244" i="8"/>
  <c r="BF244" i="8" s="1"/>
  <c r="BK243" i="8"/>
  <c r="BI243" i="8"/>
  <c r="BH243" i="8"/>
  <c r="BG243" i="8"/>
  <c r="BF243" i="8"/>
  <c r="BE243" i="8"/>
  <c r="T243" i="8"/>
  <c r="R243" i="8"/>
  <c r="P243" i="8"/>
  <c r="J243" i="8"/>
  <c r="BK242" i="8"/>
  <c r="BI242" i="8"/>
  <c r="BH242" i="8"/>
  <c r="BG242" i="8"/>
  <c r="BE242" i="8"/>
  <c r="T242" i="8"/>
  <c r="R242" i="8"/>
  <c r="P242" i="8"/>
  <c r="J242" i="8"/>
  <c r="BF242" i="8" s="1"/>
  <c r="BK241" i="8"/>
  <c r="BI241" i="8"/>
  <c r="BH241" i="8"/>
  <c r="BG241" i="8"/>
  <c r="BE241" i="8"/>
  <c r="T241" i="8"/>
  <c r="R241" i="8"/>
  <c r="P241" i="8"/>
  <c r="J241" i="8"/>
  <c r="BF241" i="8" s="1"/>
  <c r="BK240" i="8"/>
  <c r="BI240" i="8"/>
  <c r="BH240" i="8"/>
  <c r="BG240" i="8"/>
  <c r="BE240" i="8"/>
  <c r="T240" i="8"/>
  <c r="R240" i="8"/>
  <c r="P240" i="8"/>
  <c r="J240" i="8"/>
  <c r="BF240" i="8" s="1"/>
  <c r="BK239" i="8"/>
  <c r="BI239" i="8"/>
  <c r="BH239" i="8"/>
  <c r="BG239" i="8"/>
  <c r="BE239" i="8"/>
  <c r="T239" i="8"/>
  <c r="R239" i="8"/>
  <c r="P239" i="8"/>
  <c r="J239" i="8"/>
  <c r="BF239" i="8" s="1"/>
  <c r="BK238" i="8"/>
  <c r="BI238" i="8"/>
  <c r="BH238" i="8"/>
  <c r="BG238" i="8"/>
  <c r="BE238" i="8"/>
  <c r="T238" i="8"/>
  <c r="R238" i="8"/>
  <c r="P238" i="8"/>
  <c r="J238" i="8"/>
  <c r="BF238" i="8" s="1"/>
  <c r="BK237" i="8"/>
  <c r="BI237" i="8"/>
  <c r="BH237" i="8"/>
  <c r="BG237" i="8"/>
  <c r="BF237" i="8"/>
  <c r="BE237" i="8"/>
  <c r="T237" i="8"/>
  <c r="R237" i="8"/>
  <c r="P237" i="8"/>
  <c r="J237" i="8"/>
  <c r="BK236" i="8"/>
  <c r="BI236" i="8"/>
  <c r="BH236" i="8"/>
  <c r="BG236" i="8"/>
  <c r="BE236" i="8"/>
  <c r="T236" i="8"/>
  <c r="R236" i="8"/>
  <c r="P236" i="8"/>
  <c r="J236" i="8"/>
  <c r="BF236" i="8" s="1"/>
  <c r="BK235" i="8"/>
  <c r="BI235" i="8"/>
  <c r="BH235" i="8"/>
  <c r="BG235" i="8"/>
  <c r="BF235" i="8"/>
  <c r="BE235" i="8"/>
  <c r="T235" i="8"/>
  <c r="R235" i="8"/>
  <c r="P235" i="8"/>
  <c r="J235" i="8"/>
  <c r="BK234" i="8"/>
  <c r="BI234" i="8"/>
  <c r="BH234" i="8"/>
  <c r="BG234" i="8"/>
  <c r="BE234" i="8"/>
  <c r="T234" i="8"/>
  <c r="R234" i="8"/>
  <c r="P234" i="8"/>
  <c r="J234" i="8"/>
  <c r="BF234" i="8" s="1"/>
  <c r="BK233" i="8"/>
  <c r="BK231" i="8" s="1"/>
  <c r="J231" i="8" s="1"/>
  <c r="J109" i="8" s="1"/>
  <c r="BI233" i="8"/>
  <c r="BH233" i="8"/>
  <c r="BG233" i="8"/>
  <c r="BE233" i="8"/>
  <c r="T233" i="8"/>
  <c r="R233" i="8"/>
  <c r="P233" i="8"/>
  <c r="J233" i="8"/>
  <c r="BF233" i="8" s="1"/>
  <c r="BK232" i="8"/>
  <c r="BI232" i="8"/>
  <c r="BH232" i="8"/>
  <c r="BG232" i="8"/>
  <c r="BE232" i="8"/>
  <c r="T232" i="8"/>
  <c r="R232" i="8"/>
  <c r="P232" i="8"/>
  <c r="J232" i="8"/>
  <c r="BF232" i="8" s="1"/>
  <c r="BK230" i="8"/>
  <c r="BI230" i="8"/>
  <c r="BH230" i="8"/>
  <c r="BG230" i="8"/>
  <c r="BF230" i="8"/>
  <c r="BE230" i="8"/>
  <c r="T230" i="8"/>
  <c r="R230" i="8"/>
  <c r="P230" i="8"/>
  <c r="J230" i="8"/>
  <c r="BK229" i="8"/>
  <c r="BI229" i="8"/>
  <c r="BH229" i="8"/>
  <c r="BG229" i="8"/>
  <c r="BE229" i="8"/>
  <c r="T229" i="8"/>
  <c r="R229" i="8"/>
  <c r="P229" i="8"/>
  <c r="J229" i="8"/>
  <c r="BF229" i="8" s="1"/>
  <c r="BK228" i="8"/>
  <c r="BI228" i="8"/>
  <c r="BH228" i="8"/>
  <c r="BG228" i="8"/>
  <c r="BF228" i="8"/>
  <c r="BE228" i="8"/>
  <c r="T228" i="8"/>
  <c r="R228" i="8"/>
  <c r="P228" i="8"/>
  <c r="J228" i="8"/>
  <c r="BK227" i="8"/>
  <c r="BI227" i="8"/>
  <c r="BH227" i="8"/>
  <c r="BG227" i="8"/>
  <c r="BE227" i="8"/>
  <c r="T227" i="8"/>
  <c r="R227" i="8"/>
  <c r="P227" i="8"/>
  <c r="J227" i="8"/>
  <c r="BF227" i="8" s="1"/>
  <c r="BK226" i="8"/>
  <c r="BI226" i="8"/>
  <c r="BH226" i="8"/>
  <c r="BG226" i="8"/>
  <c r="BF226" i="8"/>
  <c r="BE226" i="8"/>
  <c r="T226" i="8"/>
  <c r="R226" i="8"/>
  <c r="P226" i="8"/>
  <c r="J226" i="8"/>
  <c r="BK225" i="8"/>
  <c r="BI225" i="8"/>
  <c r="BH225" i="8"/>
  <c r="BG225" i="8"/>
  <c r="BE225" i="8"/>
  <c r="T225" i="8"/>
  <c r="R225" i="8"/>
  <c r="P225" i="8"/>
  <c r="J225" i="8"/>
  <c r="BF225" i="8" s="1"/>
  <c r="BK224" i="8"/>
  <c r="BI224" i="8"/>
  <c r="BH224" i="8"/>
  <c r="BG224" i="8"/>
  <c r="BF224" i="8"/>
  <c r="BE224" i="8"/>
  <c r="T224" i="8"/>
  <c r="R224" i="8"/>
  <c r="P224" i="8"/>
  <c r="J224" i="8"/>
  <c r="BK223" i="8"/>
  <c r="BI223" i="8"/>
  <c r="BH223" i="8"/>
  <c r="BG223" i="8"/>
  <c r="BE223" i="8"/>
  <c r="T223" i="8"/>
  <c r="R223" i="8"/>
  <c r="P223" i="8"/>
  <c r="J223" i="8"/>
  <c r="BF223" i="8" s="1"/>
  <c r="BK222" i="8"/>
  <c r="BI222" i="8"/>
  <c r="BH222" i="8"/>
  <c r="BG222" i="8"/>
  <c r="BF222" i="8"/>
  <c r="BE222" i="8"/>
  <c r="T222" i="8"/>
  <c r="R222" i="8"/>
  <c r="P222" i="8"/>
  <c r="J222" i="8"/>
  <c r="BK221" i="8"/>
  <c r="BI221" i="8"/>
  <c r="BH221" i="8"/>
  <c r="BG221" i="8"/>
  <c r="BE221" i="8"/>
  <c r="T221" i="8"/>
  <c r="R221" i="8"/>
  <c r="P221" i="8"/>
  <c r="J221" i="8"/>
  <c r="BF221" i="8" s="1"/>
  <c r="BK220" i="8"/>
  <c r="BI220" i="8"/>
  <c r="BH220" i="8"/>
  <c r="BG220" i="8"/>
  <c r="BF220" i="8"/>
  <c r="BE220" i="8"/>
  <c r="T220" i="8"/>
  <c r="R220" i="8"/>
  <c r="P220" i="8"/>
  <c r="J220" i="8"/>
  <c r="BK219" i="8"/>
  <c r="BI219" i="8"/>
  <c r="BH219" i="8"/>
  <c r="BG219" i="8"/>
  <c r="BE219" i="8"/>
  <c r="T219" i="8"/>
  <c r="R219" i="8"/>
  <c r="P219" i="8"/>
  <c r="J219" i="8"/>
  <c r="BF219" i="8" s="1"/>
  <c r="BK218" i="8"/>
  <c r="BI218" i="8"/>
  <c r="BH218" i="8"/>
  <c r="BG218" i="8"/>
  <c r="BF218" i="8"/>
  <c r="BE218" i="8"/>
  <c r="T218" i="8"/>
  <c r="R218" i="8"/>
  <c r="P218" i="8"/>
  <c r="J218" i="8"/>
  <c r="BK217" i="8"/>
  <c r="BI217" i="8"/>
  <c r="BH217" i="8"/>
  <c r="BG217" i="8"/>
  <c r="BE217" i="8"/>
  <c r="T217" i="8"/>
  <c r="R217" i="8"/>
  <c r="P217" i="8"/>
  <c r="J217" i="8"/>
  <c r="BF217" i="8" s="1"/>
  <c r="BK216" i="8"/>
  <c r="BI216" i="8"/>
  <c r="BH216" i="8"/>
  <c r="BG216" i="8"/>
  <c r="BF216" i="8"/>
  <c r="BE216" i="8"/>
  <c r="T216" i="8"/>
  <c r="R216" i="8"/>
  <c r="P216" i="8"/>
  <c r="J216" i="8"/>
  <c r="BK215" i="8"/>
  <c r="BI215" i="8"/>
  <c r="BH215" i="8"/>
  <c r="BG215" i="8"/>
  <c r="BE215" i="8"/>
  <c r="T215" i="8"/>
  <c r="R215" i="8"/>
  <c r="P215" i="8"/>
  <c r="J215" i="8"/>
  <c r="BF215" i="8" s="1"/>
  <c r="BK214" i="8"/>
  <c r="BI214" i="8"/>
  <c r="BH214" i="8"/>
  <c r="BG214" i="8"/>
  <c r="BF214" i="8"/>
  <c r="BE214" i="8"/>
  <c r="T214" i="8"/>
  <c r="R214" i="8"/>
  <c r="P214" i="8"/>
  <c r="J214" i="8"/>
  <c r="BK213" i="8"/>
  <c r="BI213" i="8"/>
  <c r="BH213" i="8"/>
  <c r="BG213" i="8"/>
  <c r="BE213" i="8"/>
  <c r="T213" i="8"/>
  <c r="R213" i="8"/>
  <c r="P213" i="8"/>
  <c r="J213" i="8"/>
  <c r="BF213" i="8" s="1"/>
  <c r="BK212" i="8"/>
  <c r="BI212" i="8"/>
  <c r="BH212" i="8"/>
  <c r="BG212" i="8"/>
  <c r="BF212" i="8"/>
  <c r="BE212" i="8"/>
  <c r="T212" i="8"/>
  <c r="R212" i="8"/>
  <c r="P212" i="8"/>
  <c r="J212" i="8"/>
  <c r="BK211" i="8"/>
  <c r="BI211" i="8"/>
  <c r="BH211" i="8"/>
  <c r="BG211" i="8"/>
  <c r="BE211" i="8"/>
  <c r="T211" i="8"/>
  <c r="R211" i="8"/>
  <c r="P211" i="8"/>
  <c r="J211" i="8"/>
  <c r="BF211" i="8" s="1"/>
  <c r="BK210" i="8"/>
  <c r="BI210" i="8"/>
  <c r="BH210" i="8"/>
  <c r="BG210" i="8"/>
  <c r="BF210" i="8"/>
  <c r="BE210" i="8"/>
  <c r="T210" i="8"/>
  <c r="R210" i="8"/>
  <c r="P210" i="8"/>
  <c r="J210" i="8"/>
  <c r="BK209" i="8"/>
  <c r="BI209" i="8"/>
  <c r="BH209" i="8"/>
  <c r="BG209" i="8"/>
  <c r="BE209" i="8"/>
  <c r="T209" i="8"/>
  <c r="R209" i="8"/>
  <c r="P209" i="8"/>
  <c r="J209" i="8"/>
  <c r="BF209" i="8" s="1"/>
  <c r="BK208" i="8"/>
  <c r="BI208" i="8"/>
  <c r="BH208" i="8"/>
  <c r="BG208" i="8"/>
  <c r="BF208" i="8"/>
  <c r="BE208" i="8"/>
  <c r="T208" i="8"/>
  <c r="R208" i="8"/>
  <c r="P208" i="8"/>
  <c r="J208" i="8"/>
  <c r="BK207" i="8"/>
  <c r="BI207" i="8"/>
  <c r="BH207" i="8"/>
  <c r="BG207" i="8"/>
  <c r="BE207" i="8"/>
  <c r="T207" i="8"/>
  <c r="R207" i="8"/>
  <c r="P207" i="8"/>
  <c r="J207" i="8"/>
  <c r="BF207" i="8" s="1"/>
  <c r="BK206" i="8"/>
  <c r="BI206" i="8"/>
  <c r="BH206" i="8"/>
  <c r="BG206" i="8"/>
  <c r="BF206" i="8"/>
  <c r="BE206" i="8"/>
  <c r="T206" i="8"/>
  <c r="R206" i="8"/>
  <c r="R196" i="8" s="1"/>
  <c r="P206" i="8"/>
  <c r="J206" i="8"/>
  <c r="BK205" i="8"/>
  <c r="BI205" i="8"/>
  <c r="BH205" i="8"/>
  <c r="BG205" i="8"/>
  <c r="BE205" i="8"/>
  <c r="T205" i="8"/>
  <c r="R205" i="8"/>
  <c r="P205" i="8"/>
  <c r="J205" i="8"/>
  <c r="BF205" i="8" s="1"/>
  <c r="BK204" i="8"/>
  <c r="BI204" i="8"/>
  <c r="BH204" i="8"/>
  <c r="BG204" i="8"/>
  <c r="BF204" i="8"/>
  <c r="BE204" i="8"/>
  <c r="T204" i="8"/>
  <c r="R204" i="8"/>
  <c r="P204" i="8"/>
  <c r="J204" i="8"/>
  <c r="BK203" i="8"/>
  <c r="BI203" i="8"/>
  <c r="BH203" i="8"/>
  <c r="BG203" i="8"/>
  <c r="BE203" i="8"/>
  <c r="T203" i="8"/>
  <c r="R203" i="8"/>
  <c r="P203" i="8"/>
  <c r="J203" i="8"/>
  <c r="BF203" i="8" s="1"/>
  <c r="BK202" i="8"/>
  <c r="BI202" i="8"/>
  <c r="BH202" i="8"/>
  <c r="BG202" i="8"/>
  <c r="BF202" i="8"/>
  <c r="BE202" i="8"/>
  <c r="T202" i="8"/>
  <c r="R202" i="8"/>
  <c r="P202" i="8"/>
  <c r="J202" i="8"/>
  <c r="BK201" i="8"/>
  <c r="BI201" i="8"/>
  <c r="BH201" i="8"/>
  <c r="BG201" i="8"/>
  <c r="BE201" i="8"/>
  <c r="T201" i="8"/>
  <c r="R201" i="8"/>
  <c r="P201" i="8"/>
  <c r="J201" i="8"/>
  <c r="BF201" i="8" s="1"/>
  <c r="BK200" i="8"/>
  <c r="BI200" i="8"/>
  <c r="BH200" i="8"/>
  <c r="BG200" i="8"/>
  <c r="BF200" i="8"/>
  <c r="BE200" i="8"/>
  <c r="T200" i="8"/>
  <c r="R200" i="8"/>
  <c r="P200" i="8"/>
  <c r="J200" i="8"/>
  <c r="BK199" i="8"/>
  <c r="BI199" i="8"/>
  <c r="BH199" i="8"/>
  <c r="BG199" i="8"/>
  <c r="BF199" i="8"/>
  <c r="BE199" i="8"/>
  <c r="T199" i="8"/>
  <c r="R199" i="8"/>
  <c r="P199" i="8"/>
  <c r="J199" i="8"/>
  <c r="BK198" i="8"/>
  <c r="BI198" i="8"/>
  <c r="BH198" i="8"/>
  <c r="BG198" i="8"/>
  <c r="BF198" i="8"/>
  <c r="BE198" i="8"/>
  <c r="T198" i="8"/>
  <c r="R198" i="8"/>
  <c r="P198" i="8"/>
  <c r="J198" i="8"/>
  <c r="BK197" i="8"/>
  <c r="BK196" i="8" s="1"/>
  <c r="J196" i="8" s="1"/>
  <c r="J108" i="8" s="1"/>
  <c r="BI197" i="8"/>
  <c r="BH197" i="8"/>
  <c r="BG197" i="8"/>
  <c r="BF197" i="8"/>
  <c r="BE197" i="8"/>
  <c r="T197" i="8"/>
  <c r="R197" i="8"/>
  <c r="P197" i="8"/>
  <c r="J197" i="8"/>
  <c r="P196" i="8"/>
  <c r="BK195" i="8"/>
  <c r="BI195" i="8"/>
  <c r="BH195" i="8"/>
  <c r="BG195" i="8"/>
  <c r="BE195" i="8"/>
  <c r="T195" i="8"/>
  <c r="R195" i="8"/>
  <c r="P195" i="8"/>
  <c r="J195" i="8"/>
  <c r="BF195" i="8" s="1"/>
  <c r="BK194" i="8"/>
  <c r="BI194" i="8"/>
  <c r="BH194" i="8"/>
  <c r="BG194" i="8"/>
  <c r="BE194" i="8"/>
  <c r="T194" i="8"/>
  <c r="R194" i="8"/>
  <c r="P194" i="8"/>
  <c r="J194" i="8"/>
  <c r="BF194" i="8" s="1"/>
  <c r="BK193" i="8"/>
  <c r="BI193" i="8"/>
  <c r="BH193" i="8"/>
  <c r="BG193" i="8"/>
  <c r="BE193" i="8"/>
  <c r="T193" i="8"/>
  <c r="R193" i="8"/>
  <c r="P193" i="8"/>
  <c r="J193" i="8"/>
  <c r="BF193" i="8" s="1"/>
  <c r="BK192" i="8"/>
  <c r="BI192" i="8"/>
  <c r="BH192" i="8"/>
  <c r="BG192" i="8"/>
  <c r="BE192" i="8"/>
  <c r="T192" i="8"/>
  <c r="R192" i="8"/>
  <c r="P192" i="8"/>
  <c r="J192" i="8"/>
  <c r="BF192" i="8" s="1"/>
  <c r="BK191" i="8"/>
  <c r="BI191" i="8"/>
  <c r="BH191" i="8"/>
  <c r="BG191" i="8"/>
  <c r="BE191" i="8"/>
  <c r="T191" i="8"/>
  <c r="R191" i="8"/>
  <c r="P191" i="8"/>
  <c r="J191" i="8"/>
  <c r="BF191" i="8" s="1"/>
  <c r="BK190" i="8"/>
  <c r="BI190" i="8"/>
  <c r="BH190" i="8"/>
  <c r="BG190" i="8"/>
  <c r="BF190" i="8"/>
  <c r="BE190" i="8"/>
  <c r="T190" i="8"/>
  <c r="R190" i="8"/>
  <c r="P190" i="8"/>
  <c r="J190" i="8"/>
  <c r="BK189" i="8"/>
  <c r="BI189" i="8"/>
  <c r="BH189" i="8"/>
  <c r="BG189" i="8"/>
  <c r="BE189" i="8"/>
  <c r="T189" i="8"/>
  <c r="R189" i="8"/>
  <c r="P189" i="8"/>
  <c r="J189" i="8"/>
  <c r="BF189" i="8" s="1"/>
  <c r="BK188" i="8"/>
  <c r="BI188" i="8"/>
  <c r="BH188" i="8"/>
  <c r="BG188" i="8"/>
  <c r="BF188" i="8"/>
  <c r="BE188" i="8"/>
  <c r="T188" i="8"/>
  <c r="R188" i="8"/>
  <c r="P188" i="8"/>
  <c r="J188" i="8"/>
  <c r="BK187" i="8"/>
  <c r="BI187" i="8"/>
  <c r="BH187" i="8"/>
  <c r="BG187" i="8"/>
  <c r="BE187" i="8"/>
  <c r="T187" i="8"/>
  <c r="R187" i="8"/>
  <c r="P187" i="8"/>
  <c r="J187" i="8"/>
  <c r="BF187" i="8" s="1"/>
  <c r="BK186" i="8"/>
  <c r="BI186" i="8"/>
  <c r="BH186" i="8"/>
  <c r="BG186" i="8"/>
  <c r="BE186" i="8"/>
  <c r="T186" i="8"/>
  <c r="R186" i="8"/>
  <c r="P186" i="8"/>
  <c r="J186" i="8"/>
  <c r="BF186" i="8" s="1"/>
  <c r="BK185" i="8"/>
  <c r="BI185" i="8"/>
  <c r="BH185" i="8"/>
  <c r="BG185" i="8"/>
  <c r="BE185" i="8"/>
  <c r="T185" i="8"/>
  <c r="R185" i="8"/>
  <c r="P185" i="8"/>
  <c r="J185" i="8"/>
  <c r="BF185" i="8" s="1"/>
  <c r="BK184" i="8"/>
  <c r="BI184" i="8"/>
  <c r="BH184" i="8"/>
  <c r="BG184" i="8"/>
  <c r="BE184" i="8"/>
  <c r="T184" i="8"/>
  <c r="R184" i="8"/>
  <c r="P184" i="8"/>
  <c r="J184" i="8"/>
  <c r="BF184" i="8" s="1"/>
  <c r="BK183" i="8"/>
  <c r="BI183" i="8"/>
  <c r="BH183" i="8"/>
  <c r="BG183" i="8"/>
  <c r="BE183" i="8"/>
  <c r="T183" i="8"/>
  <c r="R183" i="8"/>
  <c r="P183" i="8"/>
  <c r="J183" i="8"/>
  <c r="BF183" i="8" s="1"/>
  <c r="BK182" i="8"/>
  <c r="BI182" i="8"/>
  <c r="BH182" i="8"/>
  <c r="BG182" i="8"/>
  <c r="BF182" i="8"/>
  <c r="BE182" i="8"/>
  <c r="T182" i="8"/>
  <c r="R182" i="8"/>
  <c r="P182" i="8"/>
  <c r="P180" i="8" s="1"/>
  <c r="J182" i="8"/>
  <c r="BK181" i="8"/>
  <c r="BI181" i="8"/>
  <c r="BH181" i="8"/>
  <c r="BG181" i="8"/>
  <c r="BE181" i="8"/>
  <c r="T181" i="8"/>
  <c r="T180" i="8" s="1"/>
  <c r="R181" i="8"/>
  <c r="P181" i="8"/>
  <c r="J181" i="8"/>
  <c r="BF181" i="8" s="1"/>
  <c r="BK180" i="8"/>
  <c r="J180" i="8" s="1"/>
  <c r="J107" i="8" s="1"/>
  <c r="BK179" i="8"/>
  <c r="BI179" i="8"/>
  <c r="BH179" i="8"/>
  <c r="BG179" i="8"/>
  <c r="BF179" i="8"/>
  <c r="BE179" i="8"/>
  <c r="T179" i="8"/>
  <c r="R179" i="8"/>
  <c r="P179" i="8"/>
  <c r="J179" i="8"/>
  <c r="BK178" i="8"/>
  <c r="BI178" i="8"/>
  <c r="BH178" i="8"/>
  <c r="BG178" i="8"/>
  <c r="BE178" i="8"/>
  <c r="T178" i="8"/>
  <c r="R178" i="8"/>
  <c r="P178" i="8"/>
  <c r="J178" i="8"/>
  <c r="BF178" i="8" s="1"/>
  <c r="BK177" i="8"/>
  <c r="BI177" i="8"/>
  <c r="BH177" i="8"/>
  <c r="BG177" i="8"/>
  <c r="BF177" i="8"/>
  <c r="BE177" i="8"/>
  <c r="T177" i="8"/>
  <c r="R177" i="8"/>
  <c r="P177" i="8"/>
  <c r="J177" i="8"/>
  <c r="BK176" i="8"/>
  <c r="BI176" i="8"/>
  <c r="BH176" i="8"/>
  <c r="BG176" i="8"/>
  <c r="BE176" i="8"/>
  <c r="T176" i="8"/>
  <c r="R176" i="8"/>
  <c r="P176" i="8"/>
  <c r="J176" i="8"/>
  <c r="BF176" i="8" s="1"/>
  <c r="BK175" i="8"/>
  <c r="BI175" i="8"/>
  <c r="BH175" i="8"/>
  <c r="BG175" i="8"/>
  <c r="BF175" i="8"/>
  <c r="BE175" i="8"/>
  <c r="T175" i="8"/>
  <c r="R175" i="8"/>
  <c r="P175" i="8"/>
  <c r="J175" i="8"/>
  <c r="BK174" i="8"/>
  <c r="BI174" i="8"/>
  <c r="BH174" i="8"/>
  <c r="BG174" i="8"/>
  <c r="BE174" i="8"/>
  <c r="T174" i="8"/>
  <c r="R174" i="8"/>
  <c r="P174" i="8"/>
  <c r="J174" i="8"/>
  <c r="BF174" i="8" s="1"/>
  <c r="BK173" i="8"/>
  <c r="BI173" i="8"/>
  <c r="BH173" i="8"/>
  <c r="BG173" i="8"/>
  <c r="BF173" i="8"/>
  <c r="BE173" i="8"/>
  <c r="T173" i="8"/>
  <c r="R173" i="8"/>
  <c r="P173" i="8"/>
  <c r="J173" i="8"/>
  <c r="R172" i="8"/>
  <c r="BK171" i="8"/>
  <c r="BI171" i="8"/>
  <c r="BH171" i="8"/>
  <c r="BG171" i="8"/>
  <c r="BE171" i="8"/>
  <c r="T171" i="8"/>
  <c r="R171" i="8"/>
  <c r="P171" i="8"/>
  <c r="J171" i="8"/>
  <c r="BF171" i="8" s="1"/>
  <c r="BK170" i="8"/>
  <c r="BI170" i="8"/>
  <c r="BH170" i="8"/>
  <c r="BG170" i="8"/>
  <c r="BF170" i="8"/>
  <c r="BE170" i="8"/>
  <c r="T170" i="8"/>
  <c r="R170" i="8"/>
  <c r="P170" i="8"/>
  <c r="J170" i="8"/>
  <c r="BK169" i="8"/>
  <c r="BI169" i="8"/>
  <c r="BH169" i="8"/>
  <c r="BG169" i="8"/>
  <c r="BE169" i="8"/>
  <c r="T169" i="8"/>
  <c r="R169" i="8"/>
  <c r="P169" i="8"/>
  <c r="J169" i="8"/>
  <c r="BF169" i="8" s="1"/>
  <c r="BK168" i="8"/>
  <c r="BI168" i="8"/>
  <c r="BH168" i="8"/>
  <c r="BG168" i="8"/>
  <c r="BF168" i="8"/>
  <c r="BE168" i="8"/>
  <c r="T168" i="8"/>
  <c r="R168" i="8"/>
  <c r="P168" i="8"/>
  <c r="J168" i="8"/>
  <c r="BK167" i="8"/>
  <c r="BI167" i="8"/>
  <c r="BH167" i="8"/>
  <c r="BG167" i="8"/>
  <c r="BE167" i="8"/>
  <c r="T167" i="8"/>
  <c r="R167" i="8"/>
  <c r="P167" i="8"/>
  <c r="J167" i="8"/>
  <c r="BF167" i="8" s="1"/>
  <c r="BK166" i="8"/>
  <c r="BI166" i="8"/>
  <c r="BH166" i="8"/>
  <c r="BG166" i="8"/>
  <c r="BF166" i="8"/>
  <c r="BE166" i="8"/>
  <c r="T166" i="8"/>
  <c r="R166" i="8"/>
  <c r="P166" i="8"/>
  <c r="J166" i="8"/>
  <c r="BK165" i="8"/>
  <c r="BK164" i="8" s="1"/>
  <c r="J164" i="8" s="1"/>
  <c r="J105" i="8" s="1"/>
  <c r="BI165" i="8"/>
  <c r="BH165" i="8"/>
  <c r="BG165" i="8"/>
  <c r="BE165" i="8"/>
  <c r="T165" i="8"/>
  <c r="T164" i="8" s="1"/>
  <c r="R165" i="8"/>
  <c r="P165" i="8"/>
  <c r="J165" i="8"/>
  <c r="BF165" i="8" s="1"/>
  <c r="P164" i="8"/>
  <c r="BK163" i="8"/>
  <c r="BI163" i="8"/>
  <c r="BH163" i="8"/>
  <c r="BG163" i="8"/>
  <c r="BE163" i="8"/>
  <c r="T163" i="8"/>
  <c r="R163" i="8"/>
  <c r="P163" i="8"/>
  <c r="J163" i="8"/>
  <c r="BF163" i="8" s="1"/>
  <c r="BK162" i="8"/>
  <c r="BI162" i="8"/>
  <c r="BH162" i="8"/>
  <c r="BG162" i="8"/>
  <c r="BF162" i="8"/>
  <c r="BE162" i="8"/>
  <c r="T162" i="8"/>
  <c r="R162" i="8"/>
  <c r="P162" i="8"/>
  <c r="J162" i="8"/>
  <c r="BK161" i="8"/>
  <c r="BI161" i="8"/>
  <c r="BH161" i="8"/>
  <c r="BG161" i="8"/>
  <c r="BE161" i="8"/>
  <c r="T161" i="8"/>
  <c r="R161" i="8"/>
  <c r="P161" i="8"/>
  <c r="J161" i="8"/>
  <c r="BF161" i="8" s="1"/>
  <c r="BK160" i="8"/>
  <c r="BK158" i="8" s="1"/>
  <c r="BI160" i="8"/>
  <c r="BH160" i="8"/>
  <c r="BG160" i="8"/>
  <c r="BF160" i="8"/>
  <c r="BE160" i="8"/>
  <c r="T160" i="8"/>
  <c r="R160" i="8"/>
  <c r="P160" i="8"/>
  <c r="P158" i="8" s="1"/>
  <c r="J160" i="8"/>
  <c r="BK159" i="8"/>
  <c r="BI159" i="8"/>
  <c r="BH159" i="8"/>
  <c r="BG159" i="8"/>
  <c r="BE159" i="8"/>
  <c r="T159" i="8"/>
  <c r="R159" i="8"/>
  <c r="R158" i="8" s="1"/>
  <c r="P159" i="8"/>
  <c r="J159" i="8"/>
  <c r="BF159" i="8" s="1"/>
  <c r="J158" i="8"/>
  <c r="J104" i="8" s="1"/>
  <c r="BK156" i="8"/>
  <c r="BI156" i="8"/>
  <c r="BH156" i="8"/>
  <c r="BG156" i="8"/>
  <c r="BE156" i="8"/>
  <c r="T156" i="8"/>
  <c r="T154" i="8" s="1"/>
  <c r="R156" i="8"/>
  <c r="P156" i="8"/>
  <c r="J156" i="8"/>
  <c r="BF156" i="8" s="1"/>
  <c r="BK155" i="8"/>
  <c r="BK154" i="8" s="1"/>
  <c r="J154" i="8" s="1"/>
  <c r="J102" i="8" s="1"/>
  <c r="BI155" i="8"/>
  <c r="BH155" i="8"/>
  <c r="BG155" i="8"/>
  <c r="BF155" i="8"/>
  <c r="BE155" i="8"/>
  <c r="T155" i="8"/>
  <c r="R155" i="8"/>
  <c r="P155" i="8"/>
  <c r="P154" i="8" s="1"/>
  <c r="J155" i="8"/>
  <c r="R154" i="8"/>
  <c r="BK153" i="8"/>
  <c r="BI153" i="8"/>
  <c r="BH153" i="8"/>
  <c r="BG153" i="8"/>
  <c r="BE153" i="8"/>
  <c r="T153" i="8"/>
  <c r="R153" i="8"/>
  <c r="P153" i="8"/>
  <c r="J153" i="8"/>
  <c r="BF153" i="8" s="1"/>
  <c r="BK152" i="8"/>
  <c r="BI152" i="8"/>
  <c r="BH152" i="8"/>
  <c r="BG152" i="8"/>
  <c r="BF152" i="8"/>
  <c r="BE152" i="8"/>
  <c r="T152" i="8"/>
  <c r="R152" i="8"/>
  <c r="R150" i="8" s="1"/>
  <c r="P152" i="8"/>
  <c r="J152" i="8"/>
  <c r="BK151" i="8"/>
  <c r="BK150" i="8" s="1"/>
  <c r="J150" i="8" s="1"/>
  <c r="J101" i="8" s="1"/>
  <c r="BI151" i="8"/>
  <c r="BH151" i="8"/>
  <c r="BG151" i="8"/>
  <c r="BE151" i="8"/>
  <c r="T151" i="8"/>
  <c r="T150" i="8" s="1"/>
  <c r="R151" i="8"/>
  <c r="P151" i="8"/>
  <c r="J151" i="8"/>
  <c r="BF151" i="8" s="1"/>
  <c r="P150" i="8"/>
  <c r="BK149" i="8"/>
  <c r="BI149" i="8"/>
  <c r="BH149" i="8"/>
  <c r="BG149" i="8"/>
  <c r="BE149" i="8"/>
  <c r="T149" i="8"/>
  <c r="R149" i="8"/>
  <c r="P149" i="8"/>
  <c r="J149" i="8"/>
  <c r="BF149" i="8" s="1"/>
  <c r="BK148" i="8"/>
  <c r="BI148" i="8"/>
  <c r="BH148" i="8"/>
  <c r="BG148" i="8"/>
  <c r="BF148" i="8"/>
  <c r="BE148" i="8"/>
  <c r="T148" i="8"/>
  <c r="R148" i="8"/>
  <c r="P148" i="8"/>
  <c r="J148" i="8"/>
  <c r="BK147" i="8"/>
  <c r="BI147" i="8"/>
  <c r="BH147" i="8"/>
  <c r="BG147" i="8"/>
  <c r="BE147" i="8"/>
  <c r="T147" i="8"/>
  <c r="R147" i="8"/>
  <c r="P147" i="8"/>
  <c r="J147" i="8"/>
  <c r="BF147" i="8" s="1"/>
  <c r="BK146" i="8"/>
  <c r="BI146" i="8"/>
  <c r="BH146" i="8"/>
  <c r="BG146" i="8"/>
  <c r="BF146" i="8"/>
  <c r="BE146" i="8"/>
  <c r="T146" i="8"/>
  <c r="R146" i="8"/>
  <c r="P146" i="8"/>
  <c r="J146" i="8"/>
  <c r="BK145" i="8"/>
  <c r="BI145" i="8"/>
  <c r="BH145" i="8"/>
  <c r="BG145" i="8"/>
  <c r="BE145" i="8"/>
  <c r="T145" i="8"/>
  <c r="R145" i="8"/>
  <c r="P145" i="8"/>
  <c r="J145" i="8"/>
  <c r="BF145" i="8" s="1"/>
  <c r="BK144" i="8"/>
  <c r="BI144" i="8"/>
  <c r="BH144" i="8"/>
  <c r="BG144" i="8"/>
  <c r="BF144" i="8"/>
  <c r="BE144" i="8"/>
  <c r="T144" i="8"/>
  <c r="R144" i="8"/>
  <c r="P144" i="8"/>
  <c r="J144" i="8"/>
  <c r="BK143" i="8"/>
  <c r="BI143" i="8"/>
  <c r="BH143" i="8"/>
  <c r="BG143" i="8"/>
  <c r="BE143" i="8"/>
  <c r="T143" i="8"/>
  <c r="R143" i="8"/>
  <c r="P143" i="8"/>
  <c r="J143" i="8"/>
  <c r="BF143" i="8" s="1"/>
  <c r="BK142" i="8"/>
  <c r="BI142" i="8"/>
  <c r="BH142" i="8"/>
  <c r="BG142" i="8"/>
  <c r="BF142" i="8"/>
  <c r="BE142" i="8"/>
  <c r="T142" i="8"/>
  <c r="R142" i="8"/>
  <c r="P142" i="8"/>
  <c r="J142" i="8"/>
  <c r="BK141" i="8"/>
  <c r="BI141" i="8"/>
  <c r="BH141" i="8"/>
  <c r="BG141" i="8"/>
  <c r="BE141" i="8"/>
  <c r="T141" i="8"/>
  <c r="T139" i="8" s="1"/>
  <c r="T138" i="8" s="1"/>
  <c r="R141" i="8"/>
  <c r="P141" i="8"/>
  <c r="J141" i="8"/>
  <c r="BF141" i="8" s="1"/>
  <c r="BK140" i="8"/>
  <c r="BK139" i="8" s="1"/>
  <c r="BI140" i="8"/>
  <c r="BH140" i="8"/>
  <c r="BG140" i="8"/>
  <c r="BF140" i="8"/>
  <c r="BE140" i="8"/>
  <c r="T140" i="8"/>
  <c r="R140" i="8"/>
  <c r="P140" i="8"/>
  <c r="P139" i="8" s="1"/>
  <c r="P138" i="8" s="1"/>
  <c r="J140" i="8"/>
  <c r="R139" i="8"/>
  <c r="J134" i="8"/>
  <c r="J133" i="8"/>
  <c r="F133" i="8"/>
  <c r="J131" i="8"/>
  <c r="F131" i="8"/>
  <c r="E129" i="8"/>
  <c r="E125" i="8"/>
  <c r="J94" i="8"/>
  <c r="J93" i="8"/>
  <c r="F93" i="8"/>
  <c r="J91" i="8"/>
  <c r="F91" i="8"/>
  <c r="E89" i="8"/>
  <c r="J39" i="8"/>
  <c r="J38" i="8"/>
  <c r="J37" i="8"/>
  <c r="J20" i="8"/>
  <c r="E20" i="8"/>
  <c r="J19" i="8"/>
  <c r="J14" i="8"/>
  <c r="E7" i="8"/>
  <c r="E85" i="8" s="1"/>
  <c r="BK287" i="7"/>
  <c r="BK285" i="7" s="1"/>
  <c r="BI287" i="7"/>
  <c r="BH287" i="7"/>
  <c r="BG287" i="7"/>
  <c r="BF287" i="7"/>
  <c r="BE287" i="7"/>
  <c r="T287" i="7"/>
  <c r="R287" i="7"/>
  <c r="P287" i="7"/>
  <c r="P285" i="7" s="1"/>
  <c r="P284" i="7" s="1"/>
  <c r="J287" i="7"/>
  <c r="BK286" i="7"/>
  <c r="BI286" i="7"/>
  <c r="BH286" i="7"/>
  <c r="BG286" i="7"/>
  <c r="BE286" i="7"/>
  <c r="T286" i="7"/>
  <c r="T285" i="7" s="1"/>
  <c r="T284" i="7" s="1"/>
  <c r="R286" i="7"/>
  <c r="R285" i="7" s="1"/>
  <c r="R284" i="7" s="1"/>
  <c r="P286" i="7"/>
  <c r="J286" i="7"/>
  <c r="BF286" i="7" s="1"/>
  <c r="BK283" i="7"/>
  <c r="BI283" i="7"/>
  <c r="BH283" i="7"/>
  <c r="BG283" i="7"/>
  <c r="BE283" i="7"/>
  <c r="T283" i="7"/>
  <c r="R283" i="7"/>
  <c r="P283" i="7"/>
  <c r="J283" i="7"/>
  <c r="BF283" i="7" s="1"/>
  <c r="BK282" i="7"/>
  <c r="BK280" i="7" s="1"/>
  <c r="BI282" i="7"/>
  <c r="BH282" i="7"/>
  <c r="BG282" i="7"/>
  <c r="BF282" i="7"/>
  <c r="BE282" i="7"/>
  <c r="T282" i="7"/>
  <c r="R282" i="7"/>
  <c r="P282" i="7"/>
  <c r="P280" i="7" s="1"/>
  <c r="J282" i="7"/>
  <c r="BK281" i="7"/>
  <c r="BI281" i="7"/>
  <c r="BH281" i="7"/>
  <c r="BG281" i="7"/>
  <c r="BE281" i="7"/>
  <c r="T281" i="7"/>
  <c r="R281" i="7"/>
  <c r="R280" i="7" s="1"/>
  <c r="P281" i="7"/>
  <c r="J281" i="7"/>
  <c r="BF281" i="7" s="1"/>
  <c r="J280" i="7"/>
  <c r="J108" i="7" s="1"/>
  <c r="BK279" i="7"/>
  <c r="BI279" i="7"/>
  <c r="BH279" i="7"/>
  <c r="BG279" i="7"/>
  <c r="BF279" i="7"/>
  <c r="BE279" i="7"/>
  <c r="T279" i="7"/>
  <c r="R279" i="7"/>
  <c r="P279" i="7"/>
  <c r="J279" i="7"/>
  <c r="BK278" i="7"/>
  <c r="BI278" i="7"/>
  <c r="BH278" i="7"/>
  <c r="BG278" i="7"/>
  <c r="BE278" i="7"/>
  <c r="T278" i="7"/>
  <c r="R278" i="7"/>
  <c r="P278" i="7"/>
  <c r="J278" i="7"/>
  <c r="BF278" i="7" s="1"/>
  <c r="BK277" i="7"/>
  <c r="BI277" i="7"/>
  <c r="BH277" i="7"/>
  <c r="BG277" i="7"/>
  <c r="BF277" i="7"/>
  <c r="BE277" i="7"/>
  <c r="T277" i="7"/>
  <c r="R277" i="7"/>
  <c r="P277" i="7"/>
  <c r="P276" i="7" s="1"/>
  <c r="J277" i="7"/>
  <c r="BK276" i="7"/>
  <c r="T276" i="7"/>
  <c r="J276" i="7"/>
  <c r="BK275" i="7"/>
  <c r="BI275" i="7"/>
  <c r="BH275" i="7"/>
  <c r="BG275" i="7"/>
  <c r="BF275" i="7"/>
  <c r="BE275" i="7"/>
  <c r="T275" i="7"/>
  <c r="R275" i="7"/>
  <c r="P275" i="7"/>
  <c r="J275" i="7"/>
  <c r="BK274" i="7"/>
  <c r="BI274" i="7"/>
  <c r="BH274" i="7"/>
  <c r="BG274" i="7"/>
  <c r="BE274" i="7"/>
  <c r="T274" i="7"/>
  <c r="R274" i="7"/>
  <c r="P274" i="7"/>
  <c r="J274" i="7"/>
  <c r="BF274" i="7" s="1"/>
  <c r="BK273" i="7"/>
  <c r="BI273" i="7"/>
  <c r="BH273" i="7"/>
  <c r="BG273" i="7"/>
  <c r="BF273" i="7"/>
  <c r="BE273" i="7"/>
  <c r="T273" i="7"/>
  <c r="R273" i="7"/>
  <c r="P273" i="7"/>
  <c r="J273" i="7"/>
  <c r="BK272" i="7"/>
  <c r="BI272" i="7"/>
  <c r="BH272" i="7"/>
  <c r="BG272" i="7"/>
  <c r="BE272" i="7"/>
  <c r="T272" i="7"/>
  <c r="R272" i="7"/>
  <c r="P272" i="7"/>
  <c r="J272" i="7"/>
  <c r="BF272" i="7" s="1"/>
  <c r="BK271" i="7"/>
  <c r="BI271" i="7"/>
  <c r="BH271" i="7"/>
  <c r="BG271" i="7"/>
  <c r="BF271" i="7"/>
  <c r="BE271" i="7"/>
  <c r="T271" i="7"/>
  <c r="R271" i="7"/>
  <c r="P271" i="7"/>
  <c r="J271" i="7"/>
  <c r="BK270" i="7"/>
  <c r="BI270" i="7"/>
  <c r="BH270" i="7"/>
  <c r="BG270" i="7"/>
  <c r="BE270" i="7"/>
  <c r="T270" i="7"/>
  <c r="R270" i="7"/>
  <c r="P270" i="7"/>
  <c r="J270" i="7"/>
  <c r="BF270" i="7" s="1"/>
  <c r="BK269" i="7"/>
  <c r="BI269" i="7"/>
  <c r="BH269" i="7"/>
  <c r="BG269" i="7"/>
  <c r="BF269" i="7"/>
  <c r="BE269" i="7"/>
  <c r="T269" i="7"/>
  <c r="R269" i="7"/>
  <c r="P269" i="7"/>
  <c r="J269" i="7"/>
  <c r="BK268" i="7"/>
  <c r="BI268" i="7"/>
  <c r="BH268" i="7"/>
  <c r="BG268" i="7"/>
  <c r="BE268" i="7"/>
  <c r="T268" i="7"/>
  <c r="R268" i="7"/>
  <c r="P268" i="7"/>
  <c r="J268" i="7"/>
  <c r="BF268" i="7" s="1"/>
  <c r="BK267" i="7"/>
  <c r="BI267" i="7"/>
  <c r="BH267" i="7"/>
  <c r="BG267" i="7"/>
  <c r="BF267" i="7"/>
  <c r="BE267" i="7"/>
  <c r="T267" i="7"/>
  <c r="R267" i="7"/>
  <c r="P267" i="7"/>
  <c r="J267" i="7"/>
  <c r="BK266" i="7"/>
  <c r="BI266" i="7"/>
  <c r="BH266" i="7"/>
  <c r="BG266" i="7"/>
  <c r="BE266" i="7"/>
  <c r="T266" i="7"/>
  <c r="R266" i="7"/>
  <c r="P266" i="7"/>
  <c r="J266" i="7"/>
  <c r="BF266" i="7" s="1"/>
  <c r="BK265" i="7"/>
  <c r="BI265" i="7"/>
  <c r="BH265" i="7"/>
  <c r="BG265" i="7"/>
  <c r="BF265" i="7"/>
  <c r="BE265" i="7"/>
  <c r="T265" i="7"/>
  <c r="R265" i="7"/>
  <c r="P265" i="7"/>
  <c r="J265" i="7"/>
  <c r="BK264" i="7"/>
  <c r="BI264" i="7"/>
  <c r="BH264" i="7"/>
  <c r="BG264" i="7"/>
  <c r="BE264" i="7"/>
  <c r="T264" i="7"/>
  <c r="R264" i="7"/>
  <c r="P264" i="7"/>
  <c r="J264" i="7"/>
  <c r="BF264" i="7" s="1"/>
  <c r="BK263" i="7"/>
  <c r="BI263" i="7"/>
  <c r="BH263" i="7"/>
  <c r="BG263" i="7"/>
  <c r="BF263" i="7"/>
  <c r="BE263" i="7"/>
  <c r="T263" i="7"/>
  <c r="R263" i="7"/>
  <c r="P263" i="7"/>
  <c r="J263" i="7"/>
  <c r="BK262" i="7"/>
  <c r="BI262" i="7"/>
  <c r="BH262" i="7"/>
  <c r="BG262" i="7"/>
  <c r="BE262" i="7"/>
  <c r="T262" i="7"/>
  <c r="R262" i="7"/>
  <c r="P262" i="7"/>
  <c r="J262" i="7"/>
  <c r="BF262" i="7" s="1"/>
  <c r="BK261" i="7"/>
  <c r="BI261" i="7"/>
  <c r="BH261" i="7"/>
  <c r="BG261" i="7"/>
  <c r="BF261" i="7"/>
  <c r="BE261" i="7"/>
  <c r="T261" i="7"/>
  <c r="R261" i="7"/>
  <c r="P261" i="7"/>
  <c r="J261" i="7"/>
  <c r="BK260" i="7"/>
  <c r="BI260" i="7"/>
  <c r="BH260" i="7"/>
  <c r="BG260" i="7"/>
  <c r="BE260" i="7"/>
  <c r="T260" i="7"/>
  <c r="R260" i="7"/>
  <c r="P260" i="7"/>
  <c r="J260" i="7"/>
  <c r="BF260" i="7" s="1"/>
  <c r="BK259" i="7"/>
  <c r="BI259" i="7"/>
  <c r="BH259" i="7"/>
  <c r="BG259" i="7"/>
  <c r="BF259" i="7"/>
  <c r="BE259" i="7"/>
  <c r="T259" i="7"/>
  <c r="R259" i="7"/>
  <c r="P259" i="7"/>
  <c r="J259" i="7"/>
  <c r="BK258" i="7"/>
  <c r="BI258" i="7"/>
  <c r="BH258" i="7"/>
  <c r="BG258" i="7"/>
  <c r="BE258" i="7"/>
  <c r="T258" i="7"/>
  <c r="R258" i="7"/>
  <c r="P258" i="7"/>
  <c r="J258" i="7"/>
  <c r="BF258" i="7" s="1"/>
  <c r="BK257" i="7"/>
  <c r="BI257" i="7"/>
  <c r="BH257" i="7"/>
  <c r="BG257" i="7"/>
  <c r="BF257" i="7"/>
  <c r="BE257" i="7"/>
  <c r="T257" i="7"/>
  <c r="R257" i="7"/>
  <c r="P257" i="7"/>
  <c r="J257" i="7"/>
  <c r="BK256" i="7"/>
  <c r="BI256" i="7"/>
  <c r="BH256" i="7"/>
  <c r="BG256" i="7"/>
  <c r="BE256" i="7"/>
  <c r="T256" i="7"/>
  <c r="R256" i="7"/>
  <c r="P256" i="7"/>
  <c r="J256" i="7"/>
  <c r="BF256" i="7" s="1"/>
  <c r="BK255" i="7"/>
  <c r="BI255" i="7"/>
  <c r="BH255" i="7"/>
  <c r="BG255" i="7"/>
  <c r="BF255" i="7"/>
  <c r="BE255" i="7"/>
  <c r="T255" i="7"/>
  <c r="R255" i="7"/>
  <c r="P255" i="7"/>
  <c r="J255" i="7"/>
  <c r="BK254" i="7"/>
  <c r="BI254" i="7"/>
  <c r="BH254" i="7"/>
  <c r="BG254" i="7"/>
  <c r="BE254" i="7"/>
  <c r="T254" i="7"/>
  <c r="R254" i="7"/>
  <c r="P254" i="7"/>
  <c r="J254" i="7"/>
  <c r="BF254" i="7" s="1"/>
  <c r="BK253" i="7"/>
  <c r="BI253" i="7"/>
  <c r="BH253" i="7"/>
  <c r="BG253" i="7"/>
  <c r="BF253" i="7"/>
  <c r="BE253" i="7"/>
  <c r="T253" i="7"/>
  <c r="R253" i="7"/>
  <c r="P253" i="7"/>
  <c r="J253" i="7"/>
  <c r="BK252" i="7"/>
  <c r="BI252" i="7"/>
  <c r="BH252" i="7"/>
  <c r="BG252" i="7"/>
  <c r="BE252" i="7"/>
  <c r="T252" i="7"/>
  <c r="R252" i="7"/>
  <c r="P252" i="7"/>
  <c r="J252" i="7"/>
  <c r="BF252" i="7" s="1"/>
  <c r="BK251" i="7"/>
  <c r="BI251" i="7"/>
  <c r="BH251" i="7"/>
  <c r="BG251" i="7"/>
  <c r="BF251" i="7"/>
  <c r="BE251" i="7"/>
  <c r="T251" i="7"/>
  <c r="R251" i="7"/>
  <c r="P251" i="7"/>
  <c r="J251" i="7"/>
  <c r="BK250" i="7"/>
  <c r="BI250" i="7"/>
  <c r="BH250" i="7"/>
  <c r="BG250" i="7"/>
  <c r="BE250" i="7"/>
  <c r="T250" i="7"/>
  <c r="R250" i="7"/>
  <c r="P250" i="7"/>
  <c r="J250" i="7"/>
  <c r="BF250" i="7" s="1"/>
  <c r="BK249" i="7"/>
  <c r="BI249" i="7"/>
  <c r="BH249" i="7"/>
  <c r="BG249" i="7"/>
  <c r="BF249" i="7"/>
  <c r="BE249" i="7"/>
  <c r="T249" i="7"/>
  <c r="R249" i="7"/>
  <c r="P249" i="7"/>
  <c r="J249" i="7"/>
  <c r="BK248" i="7"/>
  <c r="BI248" i="7"/>
  <c r="BH248" i="7"/>
  <c r="BG248" i="7"/>
  <c r="BE248" i="7"/>
  <c r="T248" i="7"/>
  <c r="R248" i="7"/>
  <c r="P248" i="7"/>
  <c r="J248" i="7"/>
  <c r="BF248" i="7" s="1"/>
  <c r="BK247" i="7"/>
  <c r="BI247" i="7"/>
  <c r="BH247" i="7"/>
  <c r="BG247" i="7"/>
  <c r="BF247" i="7"/>
  <c r="BE247" i="7"/>
  <c r="T247" i="7"/>
  <c r="R247" i="7"/>
  <c r="P247" i="7"/>
  <c r="J247" i="7"/>
  <c r="BK246" i="7"/>
  <c r="BI246" i="7"/>
  <c r="BH246" i="7"/>
  <c r="BG246" i="7"/>
  <c r="BE246" i="7"/>
  <c r="T246" i="7"/>
  <c r="R246" i="7"/>
  <c r="P246" i="7"/>
  <c r="J246" i="7"/>
  <c r="BF246" i="7" s="1"/>
  <c r="BK245" i="7"/>
  <c r="BI245" i="7"/>
  <c r="BH245" i="7"/>
  <c r="BG245" i="7"/>
  <c r="BF245" i="7"/>
  <c r="BE245" i="7"/>
  <c r="T245" i="7"/>
  <c r="R245" i="7"/>
  <c r="P245" i="7"/>
  <c r="J245" i="7"/>
  <c r="BK244" i="7"/>
  <c r="BI244" i="7"/>
  <c r="BH244" i="7"/>
  <c r="BG244" i="7"/>
  <c r="BE244" i="7"/>
  <c r="T244" i="7"/>
  <c r="R244" i="7"/>
  <c r="P244" i="7"/>
  <c r="J244" i="7"/>
  <c r="BF244" i="7" s="1"/>
  <c r="BK243" i="7"/>
  <c r="BI243" i="7"/>
  <c r="BH243" i="7"/>
  <c r="BG243" i="7"/>
  <c r="BF243" i="7"/>
  <c r="BE243" i="7"/>
  <c r="T243" i="7"/>
  <c r="R243" i="7"/>
  <c r="P243" i="7"/>
  <c r="J243" i="7"/>
  <c r="BK242" i="7"/>
  <c r="BI242" i="7"/>
  <c r="BH242" i="7"/>
  <c r="BG242" i="7"/>
  <c r="BE242" i="7"/>
  <c r="T242" i="7"/>
  <c r="R242" i="7"/>
  <c r="P242" i="7"/>
  <c r="J242" i="7"/>
  <c r="BF242" i="7" s="1"/>
  <c r="BK241" i="7"/>
  <c r="BI241" i="7"/>
  <c r="BH241" i="7"/>
  <c r="BG241" i="7"/>
  <c r="BF241" i="7"/>
  <c r="BE241" i="7"/>
  <c r="T241" i="7"/>
  <c r="R241" i="7"/>
  <c r="P241" i="7"/>
  <c r="J241" i="7"/>
  <c r="BK240" i="7"/>
  <c r="BI240" i="7"/>
  <c r="BH240" i="7"/>
  <c r="BG240" i="7"/>
  <c r="BE240" i="7"/>
  <c r="T240" i="7"/>
  <c r="R240" i="7"/>
  <c r="P240" i="7"/>
  <c r="J240" i="7"/>
  <c r="BF240" i="7" s="1"/>
  <c r="BK239" i="7"/>
  <c r="BI239" i="7"/>
  <c r="BH239" i="7"/>
  <c r="BG239" i="7"/>
  <c r="BF239" i="7"/>
  <c r="BE239" i="7"/>
  <c r="T239" i="7"/>
  <c r="R239" i="7"/>
  <c r="P239" i="7"/>
  <c r="J239" i="7"/>
  <c r="BK238" i="7"/>
  <c r="BI238" i="7"/>
  <c r="BH238" i="7"/>
  <c r="BG238" i="7"/>
  <c r="BE238" i="7"/>
  <c r="T238" i="7"/>
  <c r="R238" i="7"/>
  <c r="P238" i="7"/>
  <c r="J238" i="7"/>
  <c r="BF238" i="7" s="1"/>
  <c r="BK237" i="7"/>
  <c r="BI237" i="7"/>
  <c r="BH237" i="7"/>
  <c r="BG237" i="7"/>
  <c r="BF237" i="7"/>
  <c r="BE237" i="7"/>
  <c r="T237" i="7"/>
  <c r="R237" i="7"/>
  <c r="P237" i="7"/>
  <c r="J237" i="7"/>
  <c r="BK236" i="7"/>
  <c r="BI236" i="7"/>
  <c r="BH236" i="7"/>
  <c r="BG236" i="7"/>
  <c r="BE236" i="7"/>
  <c r="T236" i="7"/>
  <c r="R236" i="7"/>
  <c r="P236" i="7"/>
  <c r="J236" i="7"/>
  <c r="BF236" i="7" s="1"/>
  <c r="BK235" i="7"/>
  <c r="BI235" i="7"/>
  <c r="BH235" i="7"/>
  <c r="BG235" i="7"/>
  <c r="BF235" i="7"/>
  <c r="BE235" i="7"/>
  <c r="T235" i="7"/>
  <c r="R235" i="7"/>
  <c r="P235" i="7"/>
  <c r="J235" i="7"/>
  <c r="BK234" i="7"/>
  <c r="BI234" i="7"/>
  <c r="BH234" i="7"/>
  <c r="BG234" i="7"/>
  <c r="BE234" i="7"/>
  <c r="T234" i="7"/>
  <c r="R234" i="7"/>
  <c r="P234" i="7"/>
  <c r="J234" i="7"/>
  <c r="BF234" i="7" s="1"/>
  <c r="BK233" i="7"/>
  <c r="BI233" i="7"/>
  <c r="BH233" i="7"/>
  <c r="BG233" i="7"/>
  <c r="BF233" i="7"/>
  <c r="BE233" i="7"/>
  <c r="T233" i="7"/>
  <c r="R233" i="7"/>
  <c r="P233" i="7"/>
  <c r="J233" i="7"/>
  <c r="BK232" i="7"/>
  <c r="BI232" i="7"/>
  <c r="BH232" i="7"/>
  <c r="BG232" i="7"/>
  <c r="BE232" i="7"/>
  <c r="T232" i="7"/>
  <c r="R232" i="7"/>
  <c r="P232" i="7"/>
  <c r="J232" i="7"/>
  <c r="BF232" i="7" s="1"/>
  <c r="BK231" i="7"/>
  <c r="BI231" i="7"/>
  <c r="BH231" i="7"/>
  <c r="BG231" i="7"/>
  <c r="BF231" i="7"/>
  <c r="BE231" i="7"/>
  <c r="T231" i="7"/>
  <c r="R231" i="7"/>
  <c r="P231" i="7"/>
  <c r="J231" i="7"/>
  <c r="BK230" i="7"/>
  <c r="BI230" i="7"/>
  <c r="BH230" i="7"/>
  <c r="BG230" i="7"/>
  <c r="BE230" i="7"/>
  <c r="T230" i="7"/>
  <c r="R230" i="7"/>
  <c r="P230" i="7"/>
  <c r="J230" i="7"/>
  <c r="BF230" i="7" s="1"/>
  <c r="BK229" i="7"/>
  <c r="BI229" i="7"/>
  <c r="BH229" i="7"/>
  <c r="BG229" i="7"/>
  <c r="BF229" i="7"/>
  <c r="BE229" i="7"/>
  <c r="T229" i="7"/>
  <c r="R229" i="7"/>
  <c r="P229" i="7"/>
  <c r="J229" i="7"/>
  <c r="R228" i="7"/>
  <c r="BK227" i="7"/>
  <c r="BI227" i="7"/>
  <c r="BH227" i="7"/>
  <c r="BG227" i="7"/>
  <c r="BE227" i="7"/>
  <c r="T227" i="7"/>
  <c r="R227" i="7"/>
  <c r="P227" i="7"/>
  <c r="J227" i="7"/>
  <c r="BF227" i="7" s="1"/>
  <c r="BK226" i="7"/>
  <c r="BI226" i="7"/>
  <c r="BH226" i="7"/>
  <c r="BG226" i="7"/>
  <c r="BF226" i="7"/>
  <c r="BE226" i="7"/>
  <c r="T226" i="7"/>
  <c r="R226" i="7"/>
  <c r="P226" i="7"/>
  <c r="J226" i="7"/>
  <c r="BK225" i="7"/>
  <c r="BI225" i="7"/>
  <c r="BH225" i="7"/>
  <c r="BG225" i="7"/>
  <c r="BE225" i="7"/>
  <c r="T225" i="7"/>
  <c r="R225" i="7"/>
  <c r="P225" i="7"/>
  <c r="J225" i="7"/>
  <c r="BF225" i="7" s="1"/>
  <c r="BK224" i="7"/>
  <c r="BI224" i="7"/>
  <c r="BH224" i="7"/>
  <c r="BG224" i="7"/>
  <c r="BF224" i="7"/>
  <c r="BE224" i="7"/>
  <c r="T224" i="7"/>
  <c r="R224" i="7"/>
  <c r="R223" i="7" s="1"/>
  <c r="P224" i="7"/>
  <c r="P223" i="7" s="1"/>
  <c r="J224" i="7"/>
  <c r="BK223" i="7"/>
  <c r="T223" i="7"/>
  <c r="J223" i="7"/>
  <c r="BK222" i="7"/>
  <c r="BI222" i="7"/>
  <c r="BH222" i="7"/>
  <c r="BG222" i="7"/>
  <c r="BF222" i="7"/>
  <c r="BE222" i="7"/>
  <c r="T222" i="7"/>
  <c r="R222" i="7"/>
  <c r="P222" i="7"/>
  <c r="J222" i="7"/>
  <c r="BK221" i="7"/>
  <c r="BI221" i="7"/>
  <c r="BH221" i="7"/>
  <c r="BG221" i="7"/>
  <c r="BE221" i="7"/>
  <c r="T221" i="7"/>
  <c r="R221" i="7"/>
  <c r="P221" i="7"/>
  <c r="J221" i="7"/>
  <c r="BF221" i="7" s="1"/>
  <c r="BK220" i="7"/>
  <c r="BI220" i="7"/>
  <c r="BH220" i="7"/>
  <c r="BG220" i="7"/>
  <c r="BF220" i="7"/>
  <c r="BE220" i="7"/>
  <c r="T220" i="7"/>
  <c r="R220" i="7"/>
  <c r="P220" i="7"/>
  <c r="J220" i="7"/>
  <c r="BK219" i="7"/>
  <c r="BI219" i="7"/>
  <c r="BH219" i="7"/>
  <c r="BG219" i="7"/>
  <c r="BE219" i="7"/>
  <c r="T219" i="7"/>
  <c r="R219" i="7"/>
  <c r="P219" i="7"/>
  <c r="J219" i="7"/>
  <c r="BF219" i="7" s="1"/>
  <c r="BK218" i="7"/>
  <c r="BI218" i="7"/>
  <c r="BH218" i="7"/>
  <c r="BG218" i="7"/>
  <c r="BF218" i="7"/>
  <c r="BE218" i="7"/>
  <c r="T218" i="7"/>
  <c r="R218" i="7"/>
  <c r="P218" i="7"/>
  <c r="J218" i="7"/>
  <c r="BK217" i="7"/>
  <c r="BI217" i="7"/>
  <c r="BH217" i="7"/>
  <c r="BG217" i="7"/>
  <c r="BE217" i="7"/>
  <c r="T217" i="7"/>
  <c r="R217" i="7"/>
  <c r="P217" i="7"/>
  <c r="J217" i="7"/>
  <c r="BF217" i="7" s="1"/>
  <c r="BK216" i="7"/>
  <c r="BI216" i="7"/>
  <c r="BH216" i="7"/>
  <c r="BG216" i="7"/>
  <c r="BF216" i="7"/>
  <c r="BE216" i="7"/>
  <c r="T216" i="7"/>
  <c r="R216" i="7"/>
  <c r="P216" i="7"/>
  <c r="J216" i="7"/>
  <c r="BK215" i="7"/>
  <c r="BI215" i="7"/>
  <c r="BH215" i="7"/>
  <c r="BG215" i="7"/>
  <c r="BE215" i="7"/>
  <c r="T215" i="7"/>
  <c r="R215" i="7"/>
  <c r="P215" i="7"/>
  <c r="J215" i="7"/>
  <c r="BF215" i="7" s="1"/>
  <c r="BK214" i="7"/>
  <c r="BI214" i="7"/>
  <c r="BH214" i="7"/>
  <c r="BG214" i="7"/>
  <c r="BF214" i="7"/>
  <c r="BE214" i="7"/>
  <c r="T214" i="7"/>
  <c r="R214" i="7"/>
  <c r="P214" i="7"/>
  <c r="J214" i="7"/>
  <c r="BK213" i="7"/>
  <c r="BI213" i="7"/>
  <c r="BH213" i="7"/>
  <c r="BG213" i="7"/>
  <c r="BE213" i="7"/>
  <c r="T213" i="7"/>
  <c r="R213" i="7"/>
  <c r="P213" i="7"/>
  <c r="J213" i="7"/>
  <c r="BF213" i="7" s="1"/>
  <c r="BK212" i="7"/>
  <c r="BI212" i="7"/>
  <c r="BH212" i="7"/>
  <c r="BG212" i="7"/>
  <c r="BF212" i="7"/>
  <c r="BE212" i="7"/>
  <c r="T212" i="7"/>
  <c r="R212" i="7"/>
  <c r="P212" i="7"/>
  <c r="J212" i="7"/>
  <c r="BK211" i="7"/>
  <c r="BI211" i="7"/>
  <c r="BH211" i="7"/>
  <c r="BG211" i="7"/>
  <c r="BF211" i="7"/>
  <c r="BE211" i="7"/>
  <c r="T211" i="7"/>
  <c r="R211" i="7"/>
  <c r="P211" i="7"/>
  <c r="J211" i="7"/>
  <c r="BK210" i="7"/>
  <c r="BI210" i="7"/>
  <c r="BH210" i="7"/>
  <c r="BG210" i="7"/>
  <c r="BF210" i="7"/>
  <c r="BE210" i="7"/>
  <c r="T210" i="7"/>
  <c r="R210" i="7"/>
  <c r="P210" i="7"/>
  <c r="J210" i="7"/>
  <c r="BK209" i="7"/>
  <c r="BI209" i="7"/>
  <c r="BH209" i="7"/>
  <c r="BG209" i="7"/>
  <c r="BF209" i="7"/>
  <c r="BE209" i="7"/>
  <c r="T209" i="7"/>
  <c r="R209" i="7"/>
  <c r="P209" i="7"/>
  <c r="J209" i="7"/>
  <c r="BK208" i="7"/>
  <c r="BI208" i="7"/>
  <c r="BH208" i="7"/>
  <c r="BG208" i="7"/>
  <c r="BF208" i="7"/>
  <c r="BE208" i="7"/>
  <c r="T208" i="7"/>
  <c r="R208" i="7"/>
  <c r="P208" i="7"/>
  <c r="J208" i="7"/>
  <c r="BK207" i="7"/>
  <c r="BI207" i="7"/>
  <c r="BH207" i="7"/>
  <c r="BG207" i="7"/>
  <c r="BE207" i="7"/>
  <c r="T207" i="7"/>
  <c r="R207" i="7"/>
  <c r="P207" i="7"/>
  <c r="J207" i="7"/>
  <c r="BF207" i="7" s="1"/>
  <c r="BK206" i="7"/>
  <c r="BI206" i="7"/>
  <c r="BH206" i="7"/>
  <c r="BG206" i="7"/>
  <c r="BF206" i="7"/>
  <c r="BE206" i="7"/>
  <c r="T206" i="7"/>
  <c r="R206" i="7"/>
  <c r="P206" i="7"/>
  <c r="J206" i="7"/>
  <c r="BK205" i="7"/>
  <c r="BI205" i="7"/>
  <c r="BH205" i="7"/>
  <c r="BG205" i="7"/>
  <c r="BF205" i="7"/>
  <c r="BE205" i="7"/>
  <c r="T205" i="7"/>
  <c r="R205" i="7"/>
  <c r="P205" i="7"/>
  <c r="J205" i="7"/>
  <c r="BK204" i="7"/>
  <c r="BI204" i="7"/>
  <c r="BH204" i="7"/>
  <c r="BG204" i="7"/>
  <c r="BF204" i="7"/>
  <c r="BE204" i="7"/>
  <c r="T204" i="7"/>
  <c r="R204" i="7"/>
  <c r="P204" i="7"/>
  <c r="J204" i="7"/>
  <c r="BK203" i="7"/>
  <c r="BI203" i="7"/>
  <c r="BH203" i="7"/>
  <c r="BG203" i="7"/>
  <c r="BF203" i="7"/>
  <c r="BE203" i="7"/>
  <c r="T203" i="7"/>
  <c r="R203" i="7"/>
  <c r="P203" i="7"/>
  <c r="J203" i="7"/>
  <c r="BK202" i="7"/>
  <c r="BI202" i="7"/>
  <c r="BH202" i="7"/>
  <c r="BG202" i="7"/>
  <c r="BF202" i="7"/>
  <c r="BE202" i="7"/>
  <c r="T202" i="7"/>
  <c r="R202" i="7"/>
  <c r="P202" i="7"/>
  <c r="J202" i="7"/>
  <c r="BK201" i="7"/>
  <c r="BI201" i="7"/>
  <c r="BH201" i="7"/>
  <c r="BG201" i="7"/>
  <c r="BF201" i="7"/>
  <c r="BE201" i="7"/>
  <c r="T201" i="7"/>
  <c r="R201" i="7"/>
  <c r="P201" i="7"/>
  <c r="J201" i="7"/>
  <c r="BK200" i="7"/>
  <c r="BI200" i="7"/>
  <c r="BH200" i="7"/>
  <c r="BG200" i="7"/>
  <c r="BF200" i="7"/>
  <c r="BE200" i="7"/>
  <c r="T200" i="7"/>
  <c r="R200" i="7"/>
  <c r="P200" i="7"/>
  <c r="J200" i="7"/>
  <c r="BK199" i="7"/>
  <c r="BI199" i="7"/>
  <c r="BH199" i="7"/>
  <c r="BG199" i="7"/>
  <c r="BF199" i="7"/>
  <c r="BE199" i="7"/>
  <c r="T199" i="7"/>
  <c r="R199" i="7"/>
  <c r="P199" i="7"/>
  <c r="J199" i="7"/>
  <c r="BK198" i="7"/>
  <c r="BI198" i="7"/>
  <c r="BH198" i="7"/>
  <c r="BG198" i="7"/>
  <c r="BF198" i="7"/>
  <c r="BE198" i="7"/>
  <c r="T198" i="7"/>
  <c r="R198" i="7"/>
  <c r="P198" i="7"/>
  <c r="J198" i="7"/>
  <c r="BK197" i="7"/>
  <c r="BI197" i="7"/>
  <c r="BH197" i="7"/>
  <c r="BG197" i="7"/>
  <c r="BF197" i="7"/>
  <c r="BE197" i="7"/>
  <c r="T197" i="7"/>
  <c r="R197" i="7"/>
  <c r="P197" i="7"/>
  <c r="J197" i="7"/>
  <c r="BK196" i="7"/>
  <c r="BI196" i="7"/>
  <c r="BH196" i="7"/>
  <c r="BG196" i="7"/>
  <c r="BF196" i="7"/>
  <c r="BE196" i="7"/>
  <c r="T196" i="7"/>
  <c r="R196" i="7"/>
  <c r="P196" i="7"/>
  <c r="J196" i="7"/>
  <c r="BK195" i="7"/>
  <c r="BI195" i="7"/>
  <c r="BH195" i="7"/>
  <c r="BG195" i="7"/>
  <c r="BF195" i="7"/>
  <c r="BE195" i="7"/>
  <c r="T195" i="7"/>
  <c r="R195" i="7"/>
  <c r="P195" i="7"/>
  <c r="J195" i="7"/>
  <c r="BK194" i="7"/>
  <c r="BI194" i="7"/>
  <c r="BH194" i="7"/>
  <c r="BG194" i="7"/>
  <c r="BF194" i="7"/>
  <c r="BE194" i="7"/>
  <c r="T194" i="7"/>
  <c r="R194" i="7"/>
  <c r="P194" i="7"/>
  <c r="J194" i="7"/>
  <c r="BK193" i="7"/>
  <c r="BI193" i="7"/>
  <c r="BH193" i="7"/>
  <c r="BG193" i="7"/>
  <c r="BF193" i="7"/>
  <c r="BE193" i="7"/>
  <c r="T193" i="7"/>
  <c r="R193" i="7"/>
  <c r="P193" i="7"/>
  <c r="J193" i="7"/>
  <c r="BK192" i="7"/>
  <c r="BI192" i="7"/>
  <c r="BH192" i="7"/>
  <c r="BG192" i="7"/>
  <c r="BF192" i="7"/>
  <c r="BE192" i="7"/>
  <c r="T192" i="7"/>
  <c r="R192" i="7"/>
  <c r="P192" i="7"/>
  <c r="J192" i="7"/>
  <c r="BK191" i="7"/>
  <c r="BI191" i="7"/>
  <c r="BH191" i="7"/>
  <c r="BG191" i="7"/>
  <c r="BF191" i="7"/>
  <c r="BE191" i="7"/>
  <c r="T191" i="7"/>
  <c r="R191" i="7"/>
  <c r="P191" i="7"/>
  <c r="J191" i="7"/>
  <c r="BK190" i="7"/>
  <c r="BI190" i="7"/>
  <c r="BH190" i="7"/>
  <c r="BG190" i="7"/>
  <c r="BF190" i="7"/>
  <c r="BE190" i="7"/>
  <c r="T190" i="7"/>
  <c r="R190" i="7"/>
  <c r="P190" i="7"/>
  <c r="J190" i="7"/>
  <c r="BK189" i="7"/>
  <c r="BI189" i="7"/>
  <c r="BH189" i="7"/>
  <c r="BG189" i="7"/>
  <c r="BF189" i="7"/>
  <c r="BE189" i="7"/>
  <c r="T189" i="7"/>
  <c r="R189" i="7"/>
  <c r="P189" i="7"/>
  <c r="J189" i="7"/>
  <c r="BK188" i="7"/>
  <c r="BI188" i="7"/>
  <c r="BH188" i="7"/>
  <c r="BG188" i="7"/>
  <c r="BF188" i="7"/>
  <c r="BE188" i="7"/>
  <c r="T188" i="7"/>
  <c r="R188" i="7"/>
  <c r="P188" i="7"/>
  <c r="J188" i="7"/>
  <c r="BK187" i="7"/>
  <c r="BI187" i="7"/>
  <c r="BH187" i="7"/>
  <c r="BG187" i="7"/>
  <c r="BF187" i="7"/>
  <c r="BE187" i="7"/>
  <c r="T187" i="7"/>
  <c r="R187" i="7"/>
  <c r="P187" i="7"/>
  <c r="J187" i="7"/>
  <c r="BK186" i="7"/>
  <c r="BI186" i="7"/>
  <c r="BH186" i="7"/>
  <c r="BG186" i="7"/>
  <c r="BF186" i="7"/>
  <c r="BE186" i="7"/>
  <c r="T186" i="7"/>
  <c r="R186" i="7"/>
  <c r="P186" i="7"/>
  <c r="J186" i="7"/>
  <c r="BK185" i="7"/>
  <c r="BI185" i="7"/>
  <c r="BH185" i="7"/>
  <c r="BG185" i="7"/>
  <c r="BF185" i="7"/>
  <c r="BE185" i="7"/>
  <c r="T185" i="7"/>
  <c r="T184" i="7" s="1"/>
  <c r="R185" i="7"/>
  <c r="P185" i="7"/>
  <c r="J185" i="7"/>
  <c r="BK184" i="7"/>
  <c r="J184" i="7" s="1"/>
  <c r="J104" i="7" s="1"/>
  <c r="R184" i="7"/>
  <c r="BK183" i="7"/>
  <c r="BI183" i="7"/>
  <c r="BH183" i="7"/>
  <c r="BG183" i="7"/>
  <c r="BE183" i="7"/>
  <c r="T183" i="7"/>
  <c r="R183" i="7"/>
  <c r="P183" i="7"/>
  <c r="J183" i="7"/>
  <c r="BF183" i="7" s="1"/>
  <c r="BK182" i="7"/>
  <c r="BI182" i="7"/>
  <c r="BH182" i="7"/>
  <c r="BG182" i="7"/>
  <c r="BE182" i="7"/>
  <c r="T182" i="7"/>
  <c r="R182" i="7"/>
  <c r="P182" i="7"/>
  <c r="J182" i="7"/>
  <c r="BF182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I180" i="7"/>
  <c r="BH180" i="7"/>
  <c r="BG180" i="7"/>
  <c r="BE180" i="7"/>
  <c r="T180" i="7"/>
  <c r="R180" i="7"/>
  <c r="P180" i="7"/>
  <c r="J180" i="7"/>
  <c r="BF180" i="7" s="1"/>
  <c r="BK179" i="7"/>
  <c r="BI179" i="7"/>
  <c r="BH179" i="7"/>
  <c r="BG179" i="7"/>
  <c r="BE179" i="7"/>
  <c r="T179" i="7"/>
  <c r="R179" i="7"/>
  <c r="P179" i="7"/>
  <c r="J179" i="7"/>
  <c r="BF179" i="7" s="1"/>
  <c r="BK178" i="7"/>
  <c r="BI178" i="7"/>
  <c r="BH178" i="7"/>
  <c r="BG178" i="7"/>
  <c r="BE178" i="7"/>
  <c r="T178" i="7"/>
  <c r="R178" i="7"/>
  <c r="P178" i="7"/>
  <c r="J178" i="7"/>
  <c r="BF178" i="7" s="1"/>
  <c r="BK177" i="7"/>
  <c r="BI177" i="7"/>
  <c r="BH177" i="7"/>
  <c r="BG177" i="7"/>
  <c r="BF177" i="7"/>
  <c r="BE177" i="7"/>
  <c r="T177" i="7"/>
  <c r="R177" i="7"/>
  <c r="P177" i="7"/>
  <c r="J177" i="7"/>
  <c r="BK176" i="7"/>
  <c r="BI176" i="7"/>
  <c r="BH176" i="7"/>
  <c r="BG176" i="7"/>
  <c r="BE176" i="7"/>
  <c r="T176" i="7"/>
  <c r="R176" i="7"/>
  <c r="P176" i="7"/>
  <c r="J176" i="7"/>
  <c r="BF176" i="7" s="1"/>
  <c r="BK175" i="7"/>
  <c r="BI175" i="7"/>
  <c r="BH175" i="7"/>
  <c r="BG175" i="7"/>
  <c r="BF175" i="7"/>
  <c r="BE175" i="7"/>
  <c r="T175" i="7"/>
  <c r="R175" i="7"/>
  <c r="P175" i="7"/>
  <c r="J175" i="7"/>
  <c r="BK174" i="7"/>
  <c r="BI174" i="7"/>
  <c r="BH174" i="7"/>
  <c r="BG174" i="7"/>
  <c r="BE174" i="7"/>
  <c r="T174" i="7"/>
  <c r="R174" i="7"/>
  <c r="P174" i="7"/>
  <c r="J174" i="7"/>
  <c r="BF174" i="7" s="1"/>
  <c r="BK173" i="7"/>
  <c r="BI173" i="7"/>
  <c r="BH173" i="7"/>
  <c r="BG173" i="7"/>
  <c r="BF173" i="7"/>
  <c r="BE173" i="7"/>
  <c r="T173" i="7"/>
  <c r="R173" i="7"/>
  <c r="P173" i="7"/>
  <c r="J173" i="7"/>
  <c r="BK172" i="7"/>
  <c r="BI172" i="7"/>
  <c r="BH172" i="7"/>
  <c r="BG172" i="7"/>
  <c r="BE172" i="7"/>
  <c r="T172" i="7"/>
  <c r="R172" i="7"/>
  <c r="P172" i="7"/>
  <c r="J172" i="7"/>
  <c r="BF172" i="7" s="1"/>
  <c r="BK171" i="7"/>
  <c r="BI171" i="7"/>
  <c r="BH171" i="7"/>
  <c r="BG171" i="7"/>
  <c r="BF171" i="7"/>
  <c r="BE171" i="7"/>
  <c r="T171" i="7"/>
  <c r="R171" i="7"/>
  <c r="P171" i="7"/>
  <c r="J171" i="7"/>
  <c r="BK170" i="7"/>
  <c r="BI170" i="7"/>
  <c r="BH170" i="7"/>
  <c r="BG170" i="7"/>
  <c r="BE170" i="7"/>
  <c r="T170" i="7"/>
  <c r="R170" i="7"/>
  <c r="P170" i="7"/>
  <c r="J170" i="7"/>
  <c r="BF170" i="7" s="1"/>
  <c r="BK169" i="7"/>
  <c r="BI169" i="7"/>
  <c r="BH169" i="7"/>
  <c r="BG169" i="7"/>
  <c r="BF169" i="7"/>
  <c r="BE169" i="7"/>
  <c r="T169" i="7"/>
  <c r="R169" i="7"/>
  <c r="P169" i="7"/>
  <c r="J169" i="7"/>
  <c r="BK168" i="7"/>
  <c r="BI168" i="7"/>
  <c r="BH168" i="7"/>
  <c r="BG168" i="7"/>
  <c r="BE168" i="7"/>
  <c r="T168" i="7"/>
  <c r="R168" i="7"/>
  <c r="P168" i="7"/>
  <c r="J168" i="7"/>
  <c r="BF168" i="7" s="1"/>
  <c r="BK167" i="7"/>
  <c r="BI167" i="7"/>
  <c r="BH167" i="7"/>
  <c r="BG167" i="7"/>
  <c r="BF167" i="7"/>
  <c r="BE167" i="7"/>
  <c r="T167" i="7"/>
  <c r="R167" i="7"/>
  <c r="P167" i="7"/>
  <c r="J167" i="7"/>
  <c r="BK166" i="7"/>
  <c r="BI166" i="7"/>
  <c r="BH166" i="7"/>
  <c r="BG166" i="7"/>
  <c r="BE166" i="7"/>
  <c r="T166" i="7"/>
  <c r="R166" i="7"/>
  <c r="P166" i="7"/>
  <c r="J166" i="7"/>
  <c r="BF166" i="7" s="1"/>
  <c r="BK165" i="7"/>
  <c r="BI165" i="7"/>
  <c r="BH165" i="7"/>
  <c r="BG165" i="7"/>
  <c r="BF165" i="7"/>
  <c r="BE165" i="7"/>
  <c r="T165" i="7"/>
  <c r="R165" i="7"/>
  <c r="P165" i="7"/>
  <c r="J165" i="7"/>
  <c r="BK164" i="7"/>
  <c r="BI164" i="7"/>
  <c r="BH164" i="7"/>
  <c r="BG164" i="7"/>
  <c r="BE164" i="7"/>
  <c r="T164" i="7"/>
  <c r="R164" i="7"/>
  <c r="P164" i="7"/>
  <c r="J164" i="7"/>
  <c r="BF164" i="7" s="1"/>
  <c r="BK163" i="7"/>
  <c r="BI163" i="7"/>
  <c r="BH163" i="7"/>
  <c r="BG163" i="7"/>
  <c r="BF163" i="7"/>
  <c r="BE163" i="7"/>
  <c r="T163" i="7"/>
  <c r="R163" i="7"/>
  <c r="P163" i="7"/>
  <c r="J163" i="7"/>
  <c r="BK162" i="7"/>
  <c r="BI162" i="7"/>
  <c r="BH162" i="7"/>
  <c r="BG162" i="7"/>
  <c r="BE162" i="7"/>
  <c r="T162" i="7"/>
  <c r="R162" i="7"/>
  <c r="P162" i="7"/>
  <c r="J162" i="7"/>
  <c r="BF162" i="7" s="1"/>
  <c r="BK161" i="7"/>
  <c r="BI161" i="7"/>
  <c r="BH161" i="7"/>
  <c r="BG161" i="7"/>
  <c r="BF161" i="7"/>
  <c r="BE161" i="7"/>
  <c r="T161" i="7"/>
  <c r="R161" i="7"/>
  <c r="P161" i="7"/>
  <c r="J161" i="7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F159" i="7"/>
  <c r="BE159" i="7"/>
  <c r="T159" i="7"/>
  <c r="R159" i="7"/>
  <c r="P159" i="7"/>
  <c r="J159" i="7"/>
  <c r="BK158" i="7"/>
  <c r="BI158" i="7"/>
  <c r="BH158" i="7"/>
  <c r="BG158" i="7"/>
  <c r="BE158" i="7"/>
  <c r="T158" i="7"/>
  <c r="T157" i="7" s="1"/>
  <c r="R158" i="7"/>
  <c r="P158" i="7"/>
  <c r="J158" i="7"/>
  <c r="BF158" i="7" s="1"/>
  <c r="BK157" i="7"/>
  <c r="P157" i="7"/>
  <c r="J157" i="7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F155" i="7"/>
  <c r="BE155" i="7"/>
  <c r="T155" i="7"/>
  <c r="R155" i="7"/>
  <c r="P155" i="7"/>
  <c r="J155" i="7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F153" i="7"/>
  <c r="BE153" i="7"/>
  <c r="T153" i="7"/>
  <c r="R153" i="7"/>
  <c r="P153" i="7"/>
  <c r="J153" i="7"/>
  <c r="BK152" i="7"/>
  <c r="BI152" i="7"/>
  <c r="BH152" i="7"/>
  <c r="BG152" i="7"/>
  <c r="BE152" i="7"/>
  <c r="T152" i="7"/>
  <c r="R152" i="7"/>
  <c r="P152" i="7"/>
  <c r="J152" i="7"/>
  <c r="BF152" i="7" s="1"/>
  <c r="BK151" i="7"/>
  <c r="BI151" i="7"/>
  <c r="BH151" i="7"/>
  <c r="BG151" i="7"/>
  <c r="BF151" i="7"/>
  <c r="BE151" i="7"/>
  <c r="T151" i="7"/>
  <c r="R151" i="7"/>
  <c r="P151" i="7"/>
  <c r="J151" i="7"/>
  <c r="BK150" i="7"/>
  <c r="BI150" i="7"/>
  <c r="BH150" i="7"/>
  <c r="BG150" i="7"/>
  <c r="BE150" i="7"/>
  <c r="T150" i="7"/>
  <c r="R150" i="7"/>
  <c r="P150" i="7"/>
  <c r="J150" i="7"/>
  <c r="BF150" i="7" s="1"/>
  <c r="BK149" i="7"/>
  <c r="BI149" i="7"/>
  <c r="BH149" i="7"/>
  <c r="BG149" i="7"/>
  <c r="BF149" i="7"/>
  <c r="BE149" i="7"/>
  <c r="T149" i="7"/>
  <c r="R149" i="7"/>
  <c r="P149" i="7"/>
  <c r="J149" i="7"/>
  <c r="BK148" i="7"/>
  <c r="BI148" i="7"/>
  <c r="BH148" i="7"/>
  <c r="F38" i="7" s="1"/>
  <c r="BC101" i="1" s="1"/>
  <c r="BG148" i="7"/>
  <c r="BE148" i="7"/>
  <c r="T148" i="7"/>
  <c r="R148" i="7"/>
  <c r="P148" i="7"/>
  <c r="J148" i="7"/>
  <c r="BF148" i="7" s="1"/>
  <c r="BK147" i="7"/>
  <c r="BI147" i="7"/>
  <c r="BH147" i="7"/>
  <c r="BG147" i="7"/>
  <c r="BF147" i="7"/>
  <c r="BE147" i="7"/>
  <c r="T147" i="7"/>
  <c r="R147" i="7"/>
  <c r="P147" i="7"/>
  <c r="J147" i="7"/>
  <c r="BK146" i="7"/>
  <c r="BI146" i="7"/>
  <c r="BH146" i="7"/>
  <c r="BG146" i="7"/>
  <c r="BF146" i="7"/>
  <c r="BE146" i="7"/>
  <c r="T146" i="7"/>
  <c r="R146" i="7"/>
  <c r="P146" i="7"/>
  <c r="J146" i="7"/>
  <c r="BK145" i="7"/>
  <c r="BI145" i="7"/>
  <c r="BH145" i="7"/>
  <c r="BG145" i="7"/>
  <c r="BF145" i="7"/>
  <c r="BE145" i="7"/>
  <c r="T145" i="7"/>
  <c r="R145" i="7"/>
  <c r="P145" i="7"/>
  <c r="J145" i="7"/>
  <c r="BK144" i="7"/>
  <c r="BI144" i="7"/>
  <c r="BH144" i="7"/>
  <c r="BG144" i="7"/>
  <c r="BF144" i="7"/>
  <c r="BE144" i="7"/>
  <c r="T144" i="7"/>
  <c r="R144" i="7"/>
  <c r="P144" i="7"/>
  <c r="J144" i="7"/>
  <c r="BK143" i="7"/>
  <c r="BI143" i="7"/>
  <c r="BH143" i="7"/>
  <c r="BG143" i="7"/>
  <c r="BF143" i="7"/>
  <c r="BE143" i="7"/>
  <c r="T143" i="7"/>
  <c r="R143" i="7"/>
  <c r="P143" i="7"/>
  <c r="J143" i="7"/>
  <c r="BK142" i="7"/>
  <c r="BI142" i="7"/>
  <c r="BH142" i="7"/>
  <c r="BG142" i="7"/>
  <c r="BF142" i="7"/>
  <c r="BE142" i="7"/>
  <c r="T142" i="7"/>
  <c r="R142" i="7"/>
  <c r="P142" i="7"/>
  <c r="J142" i="7"/>
  <c r="BK141" i="7"/>
  <c r="BI141" i="7"/>
  <c r="BH141" i="7"/>
  <c r="BG141" i="7"/>
  <c r="BF141" i="7"/>
  <c r="BE141" i="7"/>
  <c r="T141" i="7"/>
  <c r="R141" i="7"/>
  <c r="P141" i="7"/>
  <c r="J141" i="7"/>
  <c r="R140" i="7"/>
  <c r="BK138" i="7"/>
  <c r="BI138" i="7"/>
  <c r="BH138" i="7"/>
  <c r="BG138" i="7"/>
  <c r="BF138" i="7"/>
  <c r="BE138" i="7"/>
  <c r="T138" i="7"/>
  <c r="R138" i="7"/>
  <c r="P138" i="7"/>
  <c r="J138" i="7"/>
  <c r="BK137" i="7"/>
  <c r="BI137" i="7"/>
  <c r="BH137" i="7"/>
  <c r="BG137" i="7"/>
  <c r="BF137" i="7"/>
  <c r="BE137" i="7"/>
  <c r="T137" i="7"/>
  <c r="R137" i="7"/>
  <c r="P137" i="7"/>
  <c r="J137" i="7"/>
  <c r="BK136" i="7"/>
  <c r="BI136" i="7"/>
  <c r="BH136" i="7"/>
  <c r="BG136" i="7"/>
  <c r="BF136" i="7"/>
  <c r="BE136" i="7"/>
  <c r="T136" i="7"/>
  <c r="R136" i="7"/>
  <c r="P136" i="7"/>
  <c r="J136" i="7"/>
  <c r="BK135" i="7"/>
  <c r="BI135" i="7"/>
  <c r="BH135" i="7"/>
  <c r="BG135" i="7"/>
  <c r="BF135" i="7"/>
  <c r="BE135" i="7"/>
  <c r="T135" i="7"/>
  <c r="T134" i="7" s="1"/>
  <c r="T133" i="7" s="1"/>
  <c r="R135" i="7"/>
  <c r="P135" i="7"/>
  <c r="P134" i="7" s="1"/>
  <c r="P133" i="7" s="1"/>
  <c r="J135" i="7"/>
  <c r="BK134" i="7"/>
  <c r="BK133" i="7" s="1"/>
  <c r="R134" i="7"/>
  <c r="R133" i="7" s="1"/>
  <c r="J134" i="7"/>
  <c r="J100" i="7" s="1"/>
  <c r="J129" i="7"/>
  <c r="F129" i="7"/>
  <c r="J128" i="7"/>
  <c r="F128" i="7"/>
  <c r="F126" i="7"/>
  <c r="E124" i="7"/>
  <c r="J107" i="7"/>
  <c r="J105" i="7"/>
  <c r="J103" i="7"/>
  <c r="J94" i="7"/>
  <c r="J93" i="7"/>
  <c r="F93" i="7"/>
  <c r="J91" i="7"/>
  <c r="F91" i="7"/>
  <c r="E89" i="7"/>
  <c r="J39" i="7"/>
  <c r="J38" i="7"/>
  <c r="J37" i="7"/>
  <c r="J20" i="7"/>
  <c r="E20" i="7"/>
  <c r="F94" i="7" s="1"/>
  <c r="J19" i="7"/>
  <c r="J14" i="7"/>
  <c r="J126" i="7" s="1"/>
  <c r="E7" i="7"/>
  <c r="BK270" i="6"/>
  <c r="BI270" i="6"/>
  <c r="BH270" i="6"/>
  <c r="BG270" i="6"/>
  <c r="F37" i="6" s="1"/>
  <c r="BE270" i="6"/>
  <c r="T270" i="6"/>
  <c r="R270" i="6"/>
  <c r="P270" i="6"/>
  <c r="J270" i="6"/>
  <c r="BF270" i="6" s="1"/>
  <c r="BK269" i="6"/>
  <c r="BI269" i="6"/>
  <c r="F39" i="6" s="1"/>
  <c r="BH269" i="6"/>
  <c r="BG269" i="6"/>
  <c r="BE269" i="6"/>
  <c r="T269" i="6"/>
  <c r="R269" i="6"/>
  <c r="R268" i="6" s="1"/>
  <c r="P269" i="6"/>
  <c r="J269" i="6"/>
  <c r="BF269" i="6" s="1"/>
  <c r="BK268" i="6"/>
  <c r="T268" i="6"/>
  <c r="P268" i="6"/>
  <c r="J268" i="6"/>
  <c r="BK267" i="6"/>
  <c r="BI267" i="6"/>
  <c r="BH267" i="6"/>
  <c r="BG267" i="6"/>
  <c r="BF267" i="6"/>
  <c r="BE267" i="6"/>
  <c r="T267" i="6"/>
  <c r="R267" i="6"/>
  <c r="P267" i="6"/>
  <c r="J267" i="6"/>
  <c r="BK266" i="6"/>
  <c r="BI266" i="6"/>
  <c r="BH266" i="6"/>
  <c r="BG266" i="6"/>
  <c r="BF266" i="6"/>
  <c r="BE266" i="6"/>
  <c r="T266" i="6"/>
  <c r="R266" i="6"/>
  <c r="P266" i="6"/>
  <c r="J266" i="6"/>
  <c r="BK265" i="6"/>
  <c r="BI265" i="6"/>
  <c r="BH265" i="6"/>
  <c r="BG265" i="6"/>
  <c r="BF265" i="6"/>
  <c r="BE265" i="6"/>
  <c r="T265" i="6"/>
  <c r="R265" i="6"/>
  <c r="P265" i="6"/>
  <c r="J265" i="6"/>
  <c r="BK264" i="6"/>
  <c r="BI264" i="6"/>
  <c r="BH264" i="6"/>
  <c r="BG264" i="6"/>
  <c r="BF264" i="6"/>
  <c r="BE264" i="6"/>
  <c r="T264" i="6"/>
  <c r="R264" i="6"/>
  <c r="P264" i="6"/>
  <c r="J264" i="6"/>
  <c r="BK263" i="6"/>
  <c r="BI263" i="6"/>
  <c r="BH263" i="6"/>
  <c r="BG263" i="6"/>
  <c r="BF263" i="6"/>
  <c r="BE263" i="6"/>
  <c r="T263" i="6"/>
  <c r="R263" i="6"/>
  <c r="P263" i="6"/>
  <c r="J263" i="6"/>
  <c r="BK262" i="6"/>
  <c r="BI262" i="6"/>
  <c r="BH262" i="6"/>
  <c r="BG262" i="6"/>
  <c r="BF262" i="6"/>
  <c r="BE262" i="6"/>
  <c r="T262" i="6"/>
  <c r="R262" i="6"/>
  <c r="P262" i="6"/>
  <c r="J262" i="6"/>
  <c r="BK261" i="6"/>
  <c r="BI261" i="6"/>
  <c r="BH261" i="6"/>
  <c r="BG261" i="6"/>
  <c r="BF261" i="6"/>
  <c r="BE261" i="6"/>
  <c r="T261" i="6"/>
  <c r="R261" i="6"/>
  <c r="P261" i="6"/>
  <c r="J261" i="6"/>
  <c r="BK260" i="6"/>
  <c r="BI260" i="6"/>
  <c r="BH260" i="6"/>
  <c r="BG260" i="6"/>
  <c r="BF260" i="6"/>
  <c r="BE260" i="6"/>
  <c r="T260" i="6"/>
  <c r="R260" i="6"/>
  <c r="P260" i="6"/>
  <c r="J260" i="6"/>
  <c r="BK259" i="6"/>
  <c r="BI259" i="6"/>
  <c r="BH259" i="6"/>
  <c r="BG259" i="6"/>
  <c r="BF259" i="6"/>
  <c r="BE259" i="6"/>
  <c r="T259" i="6"/>
  <c r="R259" i="6"/>
  <c r="P259" i="6"/>
  <c r="J259" i="6"/>
  <c r="BK258" i="6"/>
  <c r="BI258" i="6"/>
  <c r="BH258" i="6"/>
  <c r="BG258" i="6"/>
  <c r="BF258" i="6"/>
  <c r="BE258" i="6"/>
  <c r="T258" i="6"/>
  <c r="R258" i="6"/>
  <c r="P258" i="6"/>
  <c r="J258" i="6"/>
  <c r="BK257" i="6"/>
  <c r="BI257" i="6"/>
  <c r="BH257" i="6"/>
  <c r="BG257" i="6"/>
  <c r="BF257" i="6"/>
  <c r="BE257" i="6"/>
  <c r="T257" i="6"/>
  <c r="R257" i="6"/>
  <c r="P257" i="6"/>
  <c r="J257" i="6"/>
  <c r="BK256" i="6"/>
  <c r="BI256" i="6"/>
  <c r="BH256" i="6"/>
  <c r="BG256" i="6"/>
  <c r="BF256" i="6"/>
  <c r="BE256" i="6"/>
  <c r="T256" i="6"/>
  <c r="R256" i="6"/>
  <c r="P256" i="6"/>
  <c r="J256" i="6"/>
  <c r="BK255" i="6"/>
  <c r="BI255" i="6"/>
  <c r="BH255" i="6"/>
  <c r="BG255" i="6"/>
  <c r="BF255" i="6"/>
  <c r="BE255" i="6"/>
  <c r="T255" i="6"/>
  <c r="R255" i="6"/>
  <c r="P255" i="6"/>
  <c r="J255" i="6"/>
  <c r="BK254" i="6"/>
  <c r="BI254" i="6"/>
  <c r="BH254" i="6"/>
  <c r="BG254" i="6"/>
  <c r="BF254" i="6"/>
  <c r="BE254" i="6"/>
  <c r="T254" i="6"/>
  <c r="R254" i="6"/>
  <c r="P254" i="6"/>
  <c r="J254" i="6"/>
  <c r="BK253" i="6"/>
  <c r="BI253" i="6"/>
  <c r="BH253" i="6"/>
  <c r="BG253" i="6"/>
  <c r="BF253" i="6"/>
  <c r="BE253" i="6"/>
  <c r="T253" i="6"/>
  <c r="R253" i="6"/>
  <c r="P253" i="6"/>
  <c r="J253" i="6"/>
  <c r="BK252" i="6"/>
  <c r="BI252" i="6"/>
  <c r="BH252" i="6"/>
  <c r="BG252" i="6"/>
  <c r="BF252" i="6"/>
  <c r="BE252" i="6"/>
  <c r="T252" i="6"/>
  <c r="R252" i="6"/>
  <c r="P252" i="6"/>
  <c r="J252" i="6"/>
  <c r="BK251" i="6"/>
  <c r="BI251" i="6"/>
  <c r="BH251" i="6"/>
  <c r="BG251" i="6"/>
  <c r="BF251" i="6"/>
  <c r="BE251" i="6"/>
  <c r="T251" i="6"/>
  <c r="R251" i="6"/>
  <c r="P251" i="6"/>
  <c r="J251" i="6"/>
  <c r="BK250" i="6"/>
  <c r="BI250" i="6"/>
  <c r="BH250" i="6"/>
  <c r="BG250" i="6"/>
  <c r="BF250" i="6"/>
  <c r="BE250" i="6"/>
  <c r="T250" i="6"/>
  <c r="R250" i="6"/>
  <c r="P250" i="6"/>
  <c r="J250" i="6"/>
  <c r="BK249" i="6"/>
  <c r="BI249" i="6"/>
  <c r="BH249" i="6"/>
  <c r="BG249" i="6"/>
  <c r="BF249" i="6"/>
  <c r="BE249" i="6"/>
  <c r="T249" i="6"/>
  <c r="R249" i="6"/>
  <c r="P249" i="6"/>
  <c r="J249" i="6"/>
  <c r="BK248" i="6"/>
  <c r="BI248" i="6"/>
  <c r="BH248" i="6"/>
  <c r="BG248" i="6"/>
  <c r="BF248" i="6"/>
  <c r="BE248" i="6"/>
  <c r="T248" i="6"/>
  <c r="R248" i="6"/>
  <c r="P248" i="6"/>
  <c r="J248" i="6"/>
  <c r="BK247" i="6"/>
  <c r="BI247" i="6"/>
  <c r="BH247" i="6"/>
  <c r="BG247" i="6"/>
  <c r="BF247" i="6"/>
  <c r="BE247" i="6"/>
  <c r="T247" i="6"/>
  <c r="R247" i="6"/>
  <c r="P247" i="6"/>
  <c r="J247" i="6"/>
  <c r="BK246" i="6"/>
  <c r="BI246" i="6"/>
  <c r="BH246" i="6"/>
  <c r="BG246" i="6"/>
  <c r="BF246" i="6"/>
  <c r="BE246" i="6"/>
  <c r="T246" i="6"/>
  <c r="R246" i="6"/>
  <c r="P246" i="6"/>
  <c r="J246" i="6"/>
  <c r="BK245" i="6"/>
  <c r="BI245" i="6"/>
  <c r="BH245" i="6"/>
  <c r="BG245" i="6"/>
  <c r="BF245" i="6"/>
  <c r="BE245" i="6"/>
  <c r="T245" i="6"/>
  <c r="R245" i="6"/>
  <c r="P245" i="6"/>
  <c r="J245" i="6"/>
  <c r="BK244" i="6"/>
  <c r="BI244" i="6"/>
  <c r="BH244" i="6"/>
  <c r="BG244" i="6"/>
  <c r="BF244" i="6"/>
  <c r="BE244" i="6"/>
  <c r="T244" i="6"/>
  <c r="R244" i="6"/>
  <c r="P244" i="6"/>
  <c r="J244" i="6"/>
  <c r="BK243" i="6"/>
  <c r="BI243" i="6"/>
  <c r="BH243" i="6"/>
  <c r="BG243" i="6"/>
  <c r="BF243" i="6"/>
  <c r="BE243" i="6"/>
  <c r="T243" i="6"/>
  <c r="R243" i="6"/>
  <c r="P243" i="6"/>
  <c r="J243" i="6"/>
  <c r="BK242" i="6"/>
  <c r="BI242" i="6"/>
  <c r="BH242" i="6"/>
  <c r="BG242" i="6"/>
  <c r="BF242" i="6"/>
  <c r="BE242" i="6"/>
  <c r="T242" i="6"/>
  <c r="R242" i="6"/>
  <c r="P242" i="6"/>
  <c r="J242" i="6"/>
  <c r="BK241" i="6"/>
  <c r="BI241" i="6"/>
  <c r="BH241" i="6"/>
  <c r="BG241" i="6"/>
  <c r="BF241" i="6"/>
  <c r="BE241" i="6"/>
  <c r="T241" i="6"/>
  <c r="R241" i="6"/>
  <c r="P241" i="6"/>
  <c r="J241" i="6"/>
  <c r="BK240" i="6"/>
  <c r="BI240" i="6"/>
  <c r="BH240" i="6"/>
  <c r="BG240" i="6"/>
  <c r="BF240" i="6"/>
  <c r="BE240" i="6"/>
  <c r="T240" i="6"/>
  <c r="R240" i="6"/>
  <c r="P240" i="6"/>
  <c r="J240" i="6"/>
  <c r="BK239" i="6"/>
  <c r="BI239" i="6"/>
  <c r="BH239" i="6"/>
  <c r="BG239" i="6"/>
  <c r="BF239" i="6"/>
  <c r="BE239" i="6"/>
  <c r="T239" i="6"/>
  <c r="R239" i="6"/>
  <c r="P239" i="6"/>
  <c r="J239" i="6"/>
  <c r="BK238" i="6"/>
  <c r="BI238" i="6"/>
  <c r="BH238" i="6"/>
  <c r="BG238" i="6"/>
  <c r="BF238" i="6"/>
  <c r="BE238" i="6"/>
  <c r="T238" i="6"/>
  <c r="R238" i="6"/>
  <c r="P238" i="6"/>
  <c r="J238" i="6"/>
  <c r="BK237" i="6"/>
  <c r="BI237" i="6"/>
  <c r="BH237" i="6"/>
  <c r="BG237" i="6"/>
  <c r="BF237" i="6"/>
  <c r="BE237" i="6"/>
  <c r="T237" i="6"/>
  <c r="R237" i="6"/>
  <c r="P237" i="6"/>
  <c r="J237" i="6"/>
  <c r="BK236" i="6"/>
  <c r="BI236" i="6"/>
  <c r="BH236" i="6"/>
  <c r="BG236" i="6"/>
  <c r="BF236" i="6"/>
  <c r="BE236" i="6"/>
  <c r="T236" i="6"/>
  <c r="R236" i="6"/>
  <c r="P236" i="6"/>
  <c r="J236" i="6"/>
  <c r="BK235" i="6"/>
  <c r="BI235" i="6"/>
  <c r="BH235" i="6"/>
  <c r="BG235" i="6"/>
  <c r="BF235" i="6"/>
  <c r="BE235" i="6"/>
  <c r="T235" i="6"/>
  <c r="R235" i="6"/>
  <c r="P235" i="6"/>
  <c r="J235" i="6"/>
  <c r="BK234" i="6"/>
  <c r="BI234" i="6"/>
  <c r="BH234" i="6"/>
  <c r="BG234" i="6"/>
  <c r="BF234" i="6"/>
  <c r="BE234" i="6"/>
  <c r="T234" i="6"/>
  <c r="R234" i="6"/>
  <c r="P234" i="6"/>
  <c r="J234" i="6"/>
  <c r="BK233" i="6"/>
  <c r="BI233" i="6"/>
  <c r="BH233" i="6"/>
  <c r="BG233" i="6"/>
  <c r="BF233" i="6"/>
  <c r="BE233" i="6"/>
  <c r="T233" i="6"/>
  <c r="R233" i="6"/>
  <c r="P233" i="6"/>
  <c r="J233" i="6"/>
  <c r="BK232" i="6"/>
  <c r="BI232" i="6"/>
  <c r="BH232" i="6"/>
  <c r="BG232" i="6"/>
  <c r="BF232" i="6"/>
  <c r="BE232" i="6"/>
  <c r="T232" i="6"/>
  <c r="R232" i="6"/>
  <c r="P232" i="6"/>
  <c r="J232" i="6"/>
  <c r="BK231" i="6"/>
  <c r="BI231" i="6"/>
  <c r="BH231" i="6"/>
  <c r="BG231" i="6"/>
  <c r="BF231" i="6"/>
  <c r="BE231" i="6"/>
  <c r="T231" i="6"/>
  <c r="R231" i="6"/>
  <c r="P231" i="6"/>
  <c r="J231" i="6"/>
  <c r="BK230" i="6"/>
  <c r="BI230" i="6"/>
  <c r="BH230" i="6"/>
  <c r="BG230" i="6"/>
  <c r="BF230" i="6"/>
  <c r="BE230" i="6"/>
  <c r="T230" i="6"/>
  <c r="R230" i="6"/>
  <c r="P230" i="6"/>
  <c r="J230" i="6"/>
  <c r="BK229" i="6"/>
  <c r="BI229" i="6"/>
  <c r="BH229" i="6"/>
  <c r="BG229" i="6"/>
  <c r="BF229" i="6"/>
  <c r="BE229" i="6"/>
  <c r="T229" i="6"/>
  <c r="R229" i="6"/>
  <c r="P229" i="6"/>
  <c r="J229" i="6"/>
  <c r="BK228" i="6"/>
  <c r="BI228" i="6"/>
  <c r="BH228" i="6"/>
  <c r="BG228" i="6"/>
  <c r="BF228" i="6"/>
  <c r="BE228" i="6"/>
  <c r="T228" i="6"/>
  <c r="R228" i="6"/>
  <c r="P228" i="6"/>
  <c r="J228" i="6"/>
  <c r="BK227" i="6"/>
  <c r="BI227" i="6"/>
  <c r="BH227" i="6"/>
  <c r="BG227" i="6"/>
  <c r="BF227" i="6"/>
  <c r="BE227" i="6"/>
  <c r="T227" i="6"/>
  <c r="R227" i="6"/>
  <c r="P227" i="6"/>
  <c r="J227" i="6"/>
  <c r="BK226" i="6"/>
  <c r="BI226" i="6"/>
  <c r="BH226" i="6"/>
  <c r="BG226" i="6"/>
  <c r="BF226" i="6"/>
  <c r="BE226" i="6"/>
  <c r="T226" i="6"/>
  <c r="R226" i="6"/>
  <c r="P226" i="6"/>
  <c r="J226" i="6"/>
  <c r="BK225" i="6"/>
  <c r="BI225" i="6"/>
  <c r="BH225" i="6"/>
  <c r="BG225" i="6"/>
  <c r="BF225" i="6"/>
  <c r="BE225" i="6"/>
  <c r="T225" i="6"/>
  <c r="R225" i="6"/>
  <c r="P225" i="6"/>
  <c r="J225" i="6"/>
  <c r="BK224" i="6"/>
  <c r="BI224" i="6"/>
  <c r="BH224" i="6"/>
  <c r="BG224" i="6"/>
  <c r="BF224" i="6"/>
  <c r="BE224" i="6"/>
  <c r="T224" i="6"/>
  <c r="R224" i="6"/>
  <c r="P224" i="6"/>
  <c r="J224" i="6"/>
  <c r="BK223" i="6"/>
  <c r="BI223" i="6"/>
  <c r="BH223" i="6"/>
  <c r="BG223" i="6"/>
  <c r="BF223" i="6"/>
  <c r="BE223" i="6"/>
  <c r="T223" i="6"/>
  <c r="R223" i="6"/>
  <c r="P223" i="6"/>
  <c r="J223" i="6"/>
  <c r="BK222" i="6"/>
  <c r="BI222" i="6"/>
  <c r="BH222" i="6"/>
  <c r="BG222" i="6"/>
  <c r="BF222" i="6"/>
  <c r="BE222" i="6"/>
  <c r="T222" i="6"/>
  <c r="R222" i="6"/>
  <c r="P222" i="6"/>
  <c r="J222" i="6"/>
  <c r="BK221" i="6"/>
  <c r="BI221" i="6"/>
  <c r="BH221" i="6"/>
  <c r="BG221" i="6"/>
  <c r="BF221" i="6"/>
  <c r="BE221" i="6"/>
  <c r="T221" i="6"/>
  <c r="R221" i="6"/>
  <c r="P221" i="6"/>
  <c r="J221" i="6"/>
  <c r="BK220" i="6"/>
  <c r="BI220" i="6"/>
  <c r="BH220" i="6"/>
  <c r="BG220" i="6"/>
  <c r="BF220" i="6"/>
  <c r="BE220" i="6"/>
  <c r="T220" i="6"/>
  <c r="R220" i="6"/>
  <c r="P220" i="6"/>
  <c r="J220" i="6"/>
  <c r="BK219" i="6"/>
  <c r="BI219" i="6"/>
  <c r="BH219" i="6"/>
  <c r="BG219" i="6"/>
  <c r="BF219" i="6"/>
  <c r="BE219" i="6"/>
  <c r="T219" i="6"/>
  <c r="R219" i="6"/>
  <c r="P219" i="6"/>
  <c r="J219" i="6"/>
  <c r="BK218" i="6"/>
  <c r="BI218" i="6"/>
  <c r="BH218" i="6"/>
  <c r="BG218" i="6"/>
  <c r="BF218" i="6"/>
  <c r="BE218" i="6"/>
  <c r="T218" i="6"/>
  <c r="R218" i="6"/>
  <c r="P218" i="6"/>
  <c r="J218" i="6"/>
  <c r="BK217" i="6"/>
  <c r="BI217" i="6"/>
  <c r="BH217" i="6"/>
  <c r="BG217" i="6"/>
  <c r="BF217" i="6"/>
  <c r="BE217" i="6"/>
  <c r="T217" i="6"/>
  <c r="R217" i="6"/>
  <c r="P217" i="6"/>
  <c r="J217" i="6"/>
  <c r="BK216" i="6"/>
  <c r="BI216" i="6"/>
  <c r="BH216" i="6"/>
  <c r="BG216" i="6"/>
  <c r="BF216" i="6"/>
  <c r="BE216" i="6"/>
  <c r="T216" i="6"/>
  <c r="R216" i="6"/>
  <c r="P216" i="6"/>
  <c r="J216" i="6"/>
  <c r="BK215" i="6"/>
  <c r="BI215" i="6"/>
  <c r="BH215" i="6"/>
  <c r="BG215" i="6"/>
  <c r="BF215" i="6"/>
  <c r="BE215" i="6"/>
  <c r="T215" i="6"/>
  <c r="R215" i="6"/>
  <c r="P215" i="6"/>
  <c r="J215" i="6"/>
  <c r="BK214" i="6"/>
  <c r="BI214" i="6"/>
  <c r="BH214" i="6"/>
  <c r="BG214" i="6"/>
  <c r="BF214" i="6"/>
  <c r="BE214" i="6"/>
  <c r="T214" i="6"/>
  <c r="R214" i="6"/>
  <c r="P214" i="6"/>
  <c r="J214" i="6"/>
  <c r="BK213" i="6"/>
  <c r="BI213" i="6"/>
  <c r="BH213" i="6"/>
  <c r="BG213" i="6"/>
  <c r="BF213" i="6"/>
  <c r="BE213" i="6"/>
  <c r="T213" i="6"/>
  <c r="R213" i="6"/>
  <c r="P213" i="6"/>
  <c r="J213" i="6"/>
  <c r="BK212" i="6"/>
  <c r="BI212" i="6"/>
  <c r="BH212" i="6"/>
  <c r="BG212" i="6"/>
  <c r="BF212" i="6"/>
  <c r="BE212" i="6"/>
  <c r="T212" i="6"/>
  <c r="R212" i="6"/>
  <c r="P212" i="6"/>
  <c r="J212" i="6"/>
  <c r="BK211" i="6"/>
  <c r="BI211" i="6"/>
  <c r="BH211" i="6"/>
  <c r="BG211" i="6"/>
  <c r="BF211" i="6"/>
  <c r="BE211" i="6"/>
  <c r="T211" i="6"/>
  <c r="R211" i="6"/>
  <c r="P211" i="6"/>
  <c r="J211" i="6"/>
  <c r="BK210" i="6"/>
  <c r="BI210" i="6"/>
  <c r="BH210" i="6"/>
  <c r="BG210" i="6"/>
  <c r="BF210" i="6"/>
  <c r="BE210" i="6"/>
  <c r="T210" i="6"/>
  <c r="R210" i="6"/>
  <c r="P210" i="6"/>
  <c r="J210" i="6"/>
  <c r="BK209" i="6"/>
  <c r="BI209" i="6"/>
  <c r="BH209" i="6"/>
  <c r="BG209" i="6"/>
  <c r="BF209" i="6"/>
  <c r="BE209" i="6"/>
  <c r="T209" i="6"/>
  <c r="R209" i="6"/>
  <c r="P209" i="6"/>
  <c r="J209" i="6"/>
  <c r="BK208" i="6"/>
  <c r="BI208" i="6"/>
  <c r="BH208" i="6"/>
  <c r="BG208" i="6"/>
  <c r="BF208" i="6"/>
  <c r="BE208" i="6"/>
  <c r="T208" i="6"/>
  <c r="R208" i="6"/>
  <c r="P208" i="6"/>
  <c r="J208" i="6"/>
  <c r="BK207" i="6"/>
  <c r="BI207" i="6"/>
  <c r="BH207" i="6"/>
  <c r="BG207" i="6"/>
  <c r="BF207" i="6"/>
  <c r="BE207" i="6"/>
  <c r="T207" i="6"/>
  <c r="R207" i="6"/>
  <c r="P207" i="6"/>
  <c r="J207" i="6"/>
  <c r="BK206" i="6"/>
  <c r="BI206" i="6"/>
  <c r="BH206" i="6"/>
  <c r="BG206" i="6"/>
  <c r="BF206" i="6"/>
  <c r="BE206" i="6"/>
  <c r="T206" i="6"/>
  <c r="R206" i="6"/>
  <c r="P206" i="6"/>
  <c r="J206" i="6"/>
  <c r="BK205" i="6"/>
  <c r="BI205" i="6"/>
  <c r="BH205" i="6"/>
  <c r="BG205" i="6"/>
  <c r="BE205" i="6"/>
  <c r="T205" i="6"/>
  <c r="R205" i="6"/>
  <c r="P205" i="6"/>
  <c r="J205" i="6"/>
  <c r="BF205" i="6" s="1"/>
  <c r="BK204" i="6"/>
  <c r="BI204" i="6"/>
  <c r="BH204" i="6"/>
  <c r="BG204" i="6"/>
  <c r="BF204" i="6"/>
  <c r="BE204" i="6"/>
  <c r="T204" i="6"/>
  <c r="R204" i="6"/>
  <c r="P204" i="6"/>
  <c r="J204" i="6"/>
  <c r="BK203" i="6"/>
  <c r="BI203" i="6"/>
  <c r="BH203" i="6"/>
  <c r="BG203" i="6"/>
  <c r="BE203" i="6"/>
  <c r="T203" i="6"/>
  <c r="R203" i="6"/>
  <c r="P203" i="6"/>
  <c r="J203" i="6"/>
  <c r="BF203" i="6" s="1"/>
  <c r="BK202" i="6"/>
  <c r="BI202" i="6"/>
  <c r="BH202" i="6"/>
  <c r="BG202" i="6"/>
  <c r="BF202" i="6"/>
  <c r="BE202" i="6"/>
  <c r="T202" i="6"/>
  <c r="R202" i="6"/>
  <c r="P202" i="6"/>
  <c r="J202" i="6"/>
  <c r="BK201" i="6"/>
  <c r="BI201" i="6"/>
  <c r="BH201" i="6"/>
  <c r="BG201" i="6"/>
  <c r="BF201" i="6"/>
  <c r="BE201" i="6"/>
  <c r="T201" i="6"/>
  <c r="R201" i="6"/>
  <c r="P201" i="6"/>
  <c r="J201" i="6"/>
  <c r="BK200" i="6"/>
  <c r="BI200" i="6"/>
  <c r="BH200" i="6"/>
  <c r="BG200" i="6"/>
  <c r="BF200" i="6"/>
  <c r="BE200" i="6"/>
  <c r="T200" i="6"/>
  <c r="R200" i="6"/>
  <c r="P200" i="6"/>
  <c r="J200" i="6"/>
  <c r="BK199" i="6"/>
  <c r="BI199" i="6"/>
  <c r="BH199" i="6"/>
  <c r="BG199" i="6"/>
  <c r="BF199" i="6"/>
  <c r="BE199" i="6"/>
  <c r="T199" i="6"/>
  <c r="R199" i="6"/>
  <c r="P199" i="6"/>
  <c r="J199" i="6"/>
  <c r="BK198" i="6"/>
  <c r="BI198" i="6"/>
  <c r="BH198" i="6"/>
  <c r="BG198" i="6"/>
  <c r="BF198" i="6"/>
  <c r="BE198" i="6"/>
  <c r="T198" i="6"/>
  <c r="R198" i="6"/>
  <c r="P198" i="6"/>
  <c r="J198" i="6"/>
  <c r="BK197" i="6"/>
  <c r="BI197" i="6"/>
  <c r="BH197" i="6"/>
  <c r="BG197" i="6"/>
  <c r="BF197" i="6"/>
  <c r="BE197" i="6"/>
  <c r="T197" i="6"/>
  <c r="R197" i="6"/>
  <c r="P197" i="6"/>
  <c r="J197" i="6"/>
  <c r="BK196" i="6"/>
  <c r="BI196" i="6"/>
  <c r="BH196" i="6"/>
  <c r="BG196" i="6"/>
  <c r="BF196" i="6"/>
  <c r="BE196" i="6"/>
  <c r="T196" i="6"/>
  <c r="R196" i="6"/>
  <c r="P196" i="6"/>
  <c r="J196" i="6"/>
  <c r="BK195" i="6"/>
  <c r="BI195" i="6"/>
  <c r="BH195" i="6"/>
  <c r="BG195" i="6"/>
  <c r="BF195" i="6"/>
  <c r="BE195" i="6"/>
  <c r="T195" i="6"/>
  <c r="R195" i="6"/>
  <c r="P195" i="6"/>
  <c r="J195" i="6"/>
  <c r="BK194" i="6"/>
  <c r="BI194" i="6"/>
  <c r="BH194" i="6"/>
  <c r="BG194" i="6"/>
  <c r="BF194" i="6"/>
  <c r="BE194" i="6"/>
  <c r="T194" i="6"/>
  <c r="R194" i="6"/>
  <c r="P194" i="6"/>
  <c r="J194" i="6"/>
  <c r="BK193" i="6"/>
  <c r="BI193" i="6"/>
  <c r="BH193" i="6"/>
  <c r="BG193" i="6"/>
  <c r="BF193" i="6"/>
  <c r="BE193" i="6"/>
  <c r="T193" i="6"/>
  <c r="R193" i="6"/>
  <c r="P193" i="6"/>
  <c r="J193" i="6"/>
  <c r="BK192" i="6"/>
  <c r="BI192" i="6"/>
  <c r="BH192" i="6"/>
  <c r="BG192" i="6"/>
  <c r="BF192" i="6"/>
  <c r="BE192" i="6"/>
  <c r="T192" i="6"/>
  <c r="R192" i="6"/>
  <c r="P192" i="6"/>
  <c r="J192" i="6"/>
  <c r="BK191" i="6"/>
  <c r="BI191" i="6"/>
  <c r="BH191" i="6"/>
  <c r="BG191" i="6"/>
  <c r="BF191" i="6"/>
  <c r="BE191" i="6"/>
  <c r="T191" i="6"/>
  <c r="R191" i="6"/>
  <c r="P191" i="6"/>
  <c r="J191" i="6"/>
  <c r="BK190" i="6"/>
  <c r="BI190" i="6"/>
  <c r="BH190" i="6"/>
  <c r="BG190" i="6"/>
  <c r="BF190" i="6"/>
  <c r="BE190" i="6"/>
  <c r="T190" i="6"/>
  <c r="R190" i="6"/>
  <c r="P190" i="6"/>
  <c r="J190" i="6"/>
  <c r="BK189" i="6"/>
  <c r="BI189" i="6"/>
  <c r="BH189" i="6"/>
  <c r="BG189" i="6"/>
  <c r="BF189" i="6"/>
  <c r="BE189" i="6"/>
  <c r="T189" i="6"/>
  <c r="R189" i="6"/>
  <c r="P189" i="6"/>
  <c r="J189" i="6"/>
  <c r="BK188" i="6"/>
  <c r="BI188" i="6"/>
  <c r="BH188" i="6"/>
  <c r="BG188" i="6"/>
  <c r="BF188" i="6"/>
  <c r="BE188" i="6"/>
  <c r="T188" i="6"/>
  <c r="R188" i="6"/>
  <c r="P188" i="6"/>
  <c r="J188" i="6"/>
  <c r="BK187" i="6"/>
  <c r="BI187" i="6"/>
  <c r="BH187" i="6"/>
  <c r="BG187" i="6"/>
  <c r="BF187" i="6"/>
  <c r="BE187" i="6"/>
  <c r="T187" i="6"/>
  <c r="R187" i="6"/>
  <c r="P187" i="6"/>
  <c r="J187" i="6"/>
  <c r="BK186" i="6"/>
  <c r="BI186" i="6"/>
  <c r="BH186" i="6"/>
  <c r="BG186" i="6"/>
  <c r="BF186" i="6"/>
  <c r="BE186" i="6"/>
  <c r="T186" i="6"/>
  <c r="R186" i="6"/>
  <c r="P186" i="6"/>
  <c r="J186" i="6"/>
  <c r="BK185" i="6"/>
  <c r="BI185" i="6"/>
  <c r="BH185" i="6"/>
  <c r="BG185" i="6"/>
  <c r="BF185" i="6"/>
  <c r="BE185" i="6"/>
  <c r="T185" i="6"/>
  <c r="R185" i="6"/>
  <c r="P185" i="6"/>
  <c r="J185" i="6"/>
  <c r="BK184" i="6"/>
  <c r="BI184" i="6"/>
  <c r="BH184" i="6"/>
  <c r="BG184" i="6"/>
  <c r="BF184" i="6"/>
  <c r="BE184" i="6"/>
  <c r="T184" i="6"/>
  <c r="R184" i="6"/>
  <c r="P184" i="6"/>
  <c r="J184" i="6"/>
  <c r="BK183" i="6"/>
  <c r="BI183" i="6"/>
  <c r="BH183" i="6"/>
  <c r="BG183" i="6"/>
  <c r="BF183" i="6"/>
  <c r="BE183" i="6"/>
  <c r="T183" i="6"/>
  <c r="R183" i="6"/>
  <c r="P183" i="6"/>
  <c r="J183" i="6"/>
  <c r="BK182" i="6"/>
  <c r="BI182" i="6"/>
  <c r="BH182" i="6"/>
  <c r="BG182" i="6"/>
  <c r="BF182" i="6"/>
  <c r="BE182" i="6"/>
  <c r="T182" i="6"/>
  <c r="R182" i="6"/>
  <c r="P182" i="6"/>
  <c r="J182" i="6"/>
  <c r="BK181" i="6"/>
  <c r="BI181" i="6"/>
  <c r="BH181" i="6"/>
  <c r="BG181" i="6"/>
  <c r="BF181" i="6"/>
  <c r="BE181" i="6"/>
  <c r="T181" i="6"/>
  <c r="R181" i="6"/>
  <c r="P181" i="6"/>
  <c r="J181" i="6"/>
  <c r="BK180" i="6"/>
  <c r="BI180" i="6"/>
  <c r="BH180" i="6"/>
  <c r="BG180" i="6"/>
  <c r="BF180" i="6"/>
  <c r="BE180" i="6"/>
  <c r="T180" i="6"/>
  <c r="R180" i="6"/>
  <c r="P180" i="6"/>
  <c r="J180" i="6"/>
  <c r="BK179" i="6"/>
  <c r="BI179" i="6"/>
  <c r="BH179" i="6"/>
  <c r="BG179" i="6"/>
  <c r="BF179" i="6"/>
  <c r="BE179" i="6"/>
  <c r="T179" i="6"/>
  <c r="R179" i="6"/>
  <c r="P179" i="6"/>
  <c r="J179" i="6"/>
  <c r="BK178" i="6"/>
  <c r="BI178" i="6"/>
  <c r="BH178" i="6"/>
  <c r="BG178" i="6"/>
  <c r="BF178" i="6"/>
  <c r="BE178" i="6"/>
  <c r="T178" i="6"/>
  <c r="R178" i="6"/>
  <c r="P178" i="6"/>
  <c r="J178" i="6"/>
  <c r="BK177" i="6"/>
  <c r="BI177" i="6"/>
  <c r="BH177" i="6"/>
  <c r="BG177" i="6"/>
  <c r="BF177" i="6"/>
  <c r="BE177" i="6"/>
  <c r="T177" i="6"/>
  <c r="R177" i="6"/>
  <c r="P177" i="6"/>
  <c r="J177" i="6"/>
  <c r="BK176" i="6"/>
  <c r="BI176" i="6"/>
  <c r="BH176" i="6"/>
  <c r="BG176" i="6"/>
  <c r="BF176" i="6"/>
  <c r="BE176" i="6"/>
  <c r="T176" i="6"/>
  <c r="R176" i="6"/>
  <c r="P176" i="6"/>
  <c r="J176" i="6"/>
  <c r="BK175" i="6"/>
  <c r="BI175" i="6"/>
  <c r="BH175" i="6"/>
  <c r="BG175" i="6"/>
  <c r="BF175" i="6"/>
  <c r="BE175" i="6"/>
  <c r="T175" i="6"/>
  <c r="R175" i="6"/>
  <c r="P175" i="6"/>
  <c r="J175" i="6"/>
  <c r="BK174" i="6"/>
  <c r="BI174" i="6"/>
  <c r="BH174" i="6"/>
  <c r="BG174" i="6"/>
  <c r="BF174" i="6"/>
  <c r="BE174" i="6"/>
  <c r="T174" i="6"/>
  <c r="R174" i="6"/>
  <c r="P174" i="6"/>
  <c r="J174" i="6"/>
  <c r="BK173" i="6"/>
  <c r="BI173" i="6"/>
  <c r="BH173" i="6"/>
  <c r="BG173" i="6"/>
  <c r="BF173" i="6"/>
  <c r="BE173" i="6"/>
  <c r="T173" i="6"/>
  <c r="R173" i="6"/>
  <c r="P173" i="6"/>
  <c r="J173" i="6"/>
  <c r="BK172" i="6"/>
  <c r="BI172" i="6"/>
  <c r="BH172" i="6"/>
  <c r="BG172" i="6"/>
  <c r="BF172" i="6"/>
  <c r="BE172" i="6"/>
  <c r="T172" i="6"/>
  <c r="R172" i="6"/>
  <c r="P172" i="6"/>
  <c r="J172" i="6"/>
  <c r="BK171" i="6"/>
  <c r="BI171" i="6"/>
  <c r="BH171" i="6"/>
  <c r="BG171" i="6"/>
  <c r="BF171" i="6"/>
  <c r="BE171" i="6"/>
  <c r="T171" i="6"/>
  <c r="R171" i="6"/>
  <c r="P171" i="6"/>
  <c r="J171" i="6"/>
  <c r="BK170" i="6"/>
  <c r="BI170" i="6"/>
  <c r="BH170" i="6"/>
  <c r="BG170" i="6"/>
  <c r="BF170" i="6"/>
  <c r="BE170" i="6"/>
  <c r="T170" i="6"/>
  <c r="R170" i="6"/>
  <c r="P170" i="6"/>
  <c r="J170" i="6"/>
  <c r="BK169" i="6"/>
  <c r="BI169" i="6"/>
  <c r="BH169" i="6"/>
  <c r="BG169" i="6"/>
  <c r="BF169" i="6"/>
  <c r="BE169" i="6"/>
  <c r="T169" i="6"/>
  <c r="R169" i="6"/>
  <c r="P169" i="6"/>
  <c r="J169" i="6"/>
  <c r="BK168" i="6"/>
  <c r="BI168" i="6"/>
  <c r="BH168" i="6"/>
  <c r="BG168" i="6"/>
  <c r="BF168" i="6"/>
  <c r="BE168" i="6"/>
  <c r="T168" i="6"/>
  <c r="R168" i="6"/>
  <c r="P168" i="6"/>
  <c r="J168" i="6"/>
  <c r="BK167" i="6"/>
  <c r="BI167" i="6"/>
  <c r="BH167" i="6"/>
  <c r="BG167" i="6"/>
  <c r="BF167" i="6"/>
  <c r="BE167" i="6"/>
  <c r="T167" i="6"/>
  <c r="R167" i="6"/>
  <c r="P167" i="6"/>
  <c r="J167" i="6"/>
  <c r="BK166" i="6"/>
  <c r="BI166" i="6"/>
  <c r="BH166" i="6"/>
  <c r="BG166" i="6"/>
  <c r="BF166" i="6"/>
  <c r="BE166" i="6"/>
  <c r="T166" i="6"/>
  <c r="R166" i="6"/>
  <c r="P166" i="6"/>
  <c r="J166" i="6"/>
  <c r="BK165" i="6"/>
  <c r="BI165" i="6"/>
  <c r="BH165" i="6"/>
  <c r="BG165" i="6"/>
  <c r="BF165" i="6"/>
  <c r="BE165" i="6"/>
  <c r="T165" i="6"/>
  <c r="R165" i="6"/>
  <c r="P165" i="6"/>
  <c r="J165" i="6"/>
  <c r="BK164" i="6"/>
  <c r="BI164" i="6"/>
  <c r="BH164" i="6"/>
  <c r="BG164" i="6"/>
  <c r="BF164" i="6"/>
  <c r="BE164" i="6"/>
  <c r="T164" i="6"/>
  <c r="R164" i="6"/>
  <c r="P164" i="6"/>
  <c r="J164" i="6"/>
  <c r="BK163" i="6"/>
  <c r="BI163" i="6"/>
  <c r="BH163" i="6"/>
  <c r="BG163" i="6"/>
  <c r="BF163" i="6"/>
  <c r="BE163" i="6"/>
  <c r="T163" i="6"/>
  <c r="R163" i="6"/>
  <c r="P163" i="6"/>
  <c r="J163" i="6"/>
  <c r="BK162" i="6"/>
  <c r="BI162" i="6"/>
  <c r="BH162" i="6"/>
  <c r="BG162" i="6"/>
  <c r="BF162" i="6"/>
  <c r="BE162" i="6"/>
  <c r="T162" i="6"/>
  <c r="R162" i="6"/>
  <c r="P162" i="6"/>
  <c r="J162" i="6"/>
  <c r="BK161" i="6"/>
  <c r="BI161" i="6"/>
  <c r="BH161" i="6"/>
  <c r="BG161" i="6"/>
  <c r="BF161" i="6"/>
  <c r="BE161" i="6"/>
  <c r="T161" i="6"/>
  <c r="R161" i="6"/>
  <c r="P161" i="6"/>
  <c r="J161" i="6"/>
  <c r="BK160" i="6"/>
  <c r="BI160" i="6"/>
  <c r="BH160" i="6"/>
  <c r="BG160" i="6"/>
  <c r="BF160" i="6"/>
  <c r="BE160" i="6"/>
  <c r="T160" i="6"/>
  <c r="R160" i="6"/>
  <c r="P160" i="6"/>
  <c r="J160" i="6"/>
  <c r="BK159" i="6"/>
  <c r="BI159" i="6"/>
  <c r="BH159" i="6"/>
  <c r="BG159" i="6"/>
  <c r="BF159" i="6"/>
  <c r="BE159" i="6"/>
  <c r="T159" i="6"/>
  <c r="R159" i="6"/>
  <c r="P159" i="6"/>
  <c r="J159" i="6"/>
  <c r="BK158" i="6"/>
  <c r="BI158" i="6"/>
  <c r="BH158" i="6"/>
  <c r="BG158" i="6"/>
  <c r="BF158" i="6"/>
  <c r="BE158" i="6"/>
  <c r="T158" i="6"/>
  <c r="R158" i="6"/>
  <c r="P158" i="6"/>
  <c r="J158" i="6"/>
  <c r="BK157" i="6"/>
  <c r="BI157" i="6"/>
  <c r="BH157" i="6"/>
  <c r="BG157" i="6"/>
  <c r="BE157" i="6"/>
  <c r="T157" i="6"/>
  <c r="R157" i="6"/>
  <c r="P157" i="6"/>
  <c r="J157" i="6"/>
  <c r="BF157" i="6" s="1"/>
  <c r="BK156" i="6"/>
  <c r="BI156" i="6"/>
  <c r="BH156" i="6"/>
  <c r="BG156" i="6"/>
  <c r="BF156" i="6"/>
  <c r="BE156" i="6"/>
  <c r="T156" i="6"/>
  <c r="R156" i="6"/>
  <c r="P156" i="6"/>
  <c r="J156" i="6"/>
  <c r="BK155" i="6"/>
  <c r="BI155" i="6"/>
  <c r="BH155" i="6"/>
  <c r="BG155" i="6"/>
  <c r="BE155" i="6"/>
  <c r="T155" i="6"/>
  <c r="R155" i="6"/>
  <c r="P155" i="6"/>
  <c r="J155" i="6"/>
  <c r="BF155" i="6" s="1"/>
  <c r="BK154" i="6"/>
  <c r="BI154" i="6"/>
  <c r="BH154" i="6"/>
  <c r="BG154" i="6"/>
  <c r="BF154" i="6"/>
  <c r="BE154" i="6"/>
  <c r="T154" i="6"/>
  <c r="R154" i="6"/>
  <c r="P154" i="6"/>
  <c r="J154" i="6"/>
  <c r="BK153" i="6"/>
  <c r="BI153" i="6"/>
  <c r="BH153" i="6"/>
  <c r="BG153" i="6"/>
  <c r="BF153" i="6"/>
  <c r="BE153" i="6"/>
  <c r="T153" i="6"/>
  <c r="R153" i="6"/>
  <c r="P153" i="6"/>
  <c r="J153" i="6"/>
  <c r="BK152" i="6"/>
  <c r="BI152" i="6"/>
  <c r="BH152" i="6"/>
  <c r="BG152" i="6"/>
  <c r="BF152" i="6"/>
  <c r="BE152" i="6"/>
  <c r="T152" i="6"/>
  <c r="R152" i="6"/>
  <c r="P152" i="6"/>
  <c r="J152" i="6"/>
  <c r="BK151" i="6"/>
  <c r="BI151" i="6"/>
  <c r="BH151" i="6"/>
  <c r="BG151" i="6"/>
  <c r="BF151" i="6"/>
  <c r="BE151" i="6"/>
  <c r="T151" i="6"/>
  <c r="R151" i="6"/>
  <c r="P151" i="6"/>
  <c r="J151" i="6"/>
  <c r="BK150" i="6"/>
  <c r="BI150" i="6"/>
  <c r="BH150" i="6"/>
  <c r="BG150" i="6"/>
  <c r="BF150" i="6"/>
  <c r="BE150" i="6"/>
  <c r="T150" i="6"/>
  <c r="R150" i="6"/>
  <c r="P150" i="6"/>
  <c r="J150" i="6"/>
  <c r="BK149" i="6"/>
  <c r="BI149" i="6"/>
  <c r="BH149" i="6"/>
  <c r="BG149" i="6"/>
  <c r="BF149" i="6"/>
  <c r="BE149" i="6"/>
  <c r="T149" i="6"/>
  <c r="R149" i="6"/>
  <c r="P149" i="6"/>
  <c r="J149" i="6"/>
  <c r="BK148" i="6"/>
  <c r="BI148" i="6"/>
  <c r="BH148" i="6"/>
  <c r="BG148" i="6"/>
  <c r="BF148" i="6"/>
  <c r="BE148" i="6"/>
  <c r="T148" i="6"/>
  <c r="R148" i="6"/>
  <c r="P148" i="6"/>
  <c r="J148" i="6"/>
  <c r="BK147" i="6"/>
  <c r="BI147" i="6"/>
  <c r="BH147" i="6"/>
  <c r="BG147" i="6"/>
  <c r="BF147" i="6"/>
  <c r="BE147" i="6"/>
  <c r="T147" i="6"/>
  <c r="R147" i="6"/>
  <c r="P147" i="6"/>
  <c r="J147" i="6"/>
  <c r="BK146" i="6"/>
  <c r="BI146" i="6"/>
  <c r="BH146" i="6"/>
  <c r="BG146" i="6"/>
  <c r="BF146" i="6"/>
  <c r="BE146" i="6"/>
  <c r="T146" i="6"/>
  <c r="R146" i="6"/>
  <c r="P146" i="6"/>
  <c r="J146" i="6"/>
  <c r="BK145" i="6"/>
  <c r="BI145" i="6"/>
  <c r="BH145" i="6"/>
  <c r="BG145" i="6"/>
  <c r="BF145" i="6"/>
  <c r="BE145" i="6"/>
  <c r="T145" i="6"/>
  <c r="R145" i="6"/>
  <c r="P145" i="6"/>
  <c r="J145" i="6"/>
  <c r="BK144" i="6"/>
  <c r="BI144" i="6"/>
  <c r="BH144" i="6"/>
  <c r="BG144" i="6"/>
  <c r="BF144" i="6"/>
  <c r="BE144" i="6"/>
  <c r="T144" i="6"/>
  <c r="R144" i="6"/>
  <c r="P144" i="6"/>
  <c r="J144" i="6"/>
  <c r="BK143" i="6"/>
  <c r="BI143" i="6"/>
  <c r="BH143" i="6"/>
  <c r="BG143" i="6"/>
  <c r="BF143" i="6"/>
  <c r="BE143" i="6"/>
  <c r="T143" i="6"/>
  <c r="R143" i="6"/>
  <c r="P143" i="6"/>
  <c r="J143" i="6"/>
  <c r="BK142" i="6"/>
  <c r="BI142" i="6"/>
  <c r="BH142" i="6"/>
  <c r="BG142" i="6"/>
  <c r="BF142" i="6"/>
  <c r="BE142" i="6"/>
  <c r="T142" i="6"/>
  <c r="R142" i="6"/>
  <c r="P142" i="6"/>
  <c r="J142" i="6"/>
  <c r="BK141" i="6"/>
  <c r="BI141" i="6"/>
  <c r="BH141" i="6"/>
  <c r="BG141" i="6"/>
  <c r="BF141" i="6"/>
  <c r="BE141" i="6"/>
  <c r="T141" i="6"/>
  <c r="R141" i="6"/>
  <c r="P141" i="6"/>
  <c r="J141" i="6"/>
  <c r="BK140" i="6"/>
  <c r="BI140" i="6"/>
  <c r="BH140" i="6"/>
  <c r="BG140" i="6"/>
  <c r="BF140" i="6"/>
  <c r="BE140" i="6"/>
  <c r="T140" i="6"/>
  <c r="R140" i="6"/>
  <c r="P140" i="6"/>
  <c r="J140" i="6"/>
  <c r="BK139" i="6"/>
  <c r="BI139" i="6"/>
  <c r="BH139" i="6"/>
  <c r="BG139" i="6"/>
  <c r="BF139" i="6"/>
  <c r="BE139" i="6"/>
  <c r="T139" i="6"/>
  <c r="R139" i="6"/>
  <c r="P139" i="6"/>
  <c r="J139" i="6"/>
  <c r="BK138" i="6"/>
  <c r="BI138" i="6"/>
  <c r="BH138" i="6"/>
  <c r="BG138" i="6"/>
  <c r="BF138" i="6"/>
  <c r="BE138" i="6"/>
  <c r="T138" i="6"/>
  <c r="R138" i="6"/>
  <c r="P138" i="6"/>
  <c r="J138" i="6"/>
  <c r="BK137" i="6"/>
  <c r="BI137" i="6"/>
  <c r="BH137" i="6"/>
  <c r="BG137" i="6"/>
  <c r="BF137" i="6"/>
  <c r="BE137" i="6"/>
  <c r="T137" i="6"/>
  <c r="R137" i="6"/>
  <c r="P137" i="6"/>
  <c r="J137" i="6"/>
  <c r="BK136" i="6"/>
  <c r="BK135" i="6" s="1"/>
  <c r="BI136" i="6"/>
  <c r="BH136" i="6"/>
  <c r="BG136" i="6"/>
  <c r="BF136" i="6"/>
  <c r="BE136" i="6"/>
  <c r="T136" i="6"/>
  <c r="R136" i="6"/>
  <c r="P136" i="6"/>
  <c r="P135" i="6" s="1"/>
  <c r="P134" i="6" s="1"/>
  <c r="J136" i="6"/>
  <c r="R135" i="6"/>
  <c r="R134" i="6" s="1"/>
  <c r="BK133" i="6"/>
  <c r="BI133" i="6"/>
  <c r="BH133" i="6"/>
  <c r="BG133" i="6"/>
  <c r="BF133" i="6"/>
  <c r="BE133" i="6"/>
  <c r="T133" i="6"/>
  <c r="R133" i="6"/>
  <c r="P133" i="6"/>
  <c r="J133" i="6"/>
  <c r="BK132" i="6"/>
  <c r="BI132" i="6"/>
  <c r="BH132" i="6"/>
  <c r="BG132" i="6"/>
  <c r="BF132" i="6"/>
  <c r="BE132" i="6"/>
  <c r="T132" i="6"/>
  <c r="R132" i="6"/>
  <c r="P132" i="6"/>
  <c r="J132" i="6"/>
  <c r="BK131" i="6"/>
  <c r="BI131" i="6"/>
  <c r="BH131" i="6"/>
  <c r="BG131" i="6"/>
  <c r="BF131" i="6"/>
  <c r="BE131" i="6"/>
  <c r="T131" i="6"/>
  <c r="R131" i="6"/>
  <c r="P131" i="6"/>
  <c r="J131" i="6"/>
  <c r="BK130" i="6"/>
  <c r="BI130" i="6"/>
  <c r="BH130" i="6"/>
  <c r="BG130" i="6"/>
  <c r="BF130" i="6"/>
  <c r="BE130" i="6"/>
  <c r="T130" i="6"/>
  <c r="R130" i="6"/>
  <c r="P130" i="6"/>
  <c r="J130" i="6"/>
  <c r="BK129" i="6"/>
  <c r="BI129" i="6"/>
  <c r="BH129" i="6"/>
  <c r="BG129" i="6"/>
  <c r="BF129" i="6"/>
  <c r="J36" i="6" s="1"/>
  <c r="AW100" i="1" s="1"/>
  <c r="BE129" i="6"/>
  <c r="T129" i="6"/>
  <c r="R129" i="6"/>
  <c r="P129" i="6"/>
  <c r="J129" i="6"/>
  <c r="BK128" i="6"/>
  <c r="BI128" i="6"/>
  <c r="BH128" i="6"/>
  <c r="BG128" i="6"/>
  <c r="BF128" i="6"/>
  <c r="BE128" i="6"/>
  <c r="T128" i="6"/>
  <c r="T127" i="6" s="1"/>
  <c r="T126" i="6" s="1"/>
  <c r="R128" i="6"/>
  <c r="P128" i="6"/>
  <c r="J128" i="6"/>
  <c r="BK127" i="6"/>
  <c r="R127" i="6"/>
  <c r="R126" i="6" s="1"/>
  <c r="R125" i="6" s="1"/>
  <c r="F122" i="6"/>
  <c r="J121" i="6"/>
  <c r="F121" i="6"/>
  <c r="F119" i="6"/>
  <c r="E117" i="6"/>
  <c r="J103" i="6"/>
  <c r="J93" i="6"/>
  <c r="F93" i="6"/>
  <c r="F91" i="6"/>
  <c r="E89" i="6"/>
  <c r="E85" i="6"/>
  <c r="J39" i="6"/>
  <c r="J38" i="6"/>
  <c r="J37" i="6"/>
  <c r="J26" i="6"/>
  <c r="E26" i="6"/>
  <c r="J94" i="6" s="1"/>
  <c r="J25" i="6"/>
  <c r="J20" i="6"/>
  <c r="E20" i="6"/>
  <c r="F94" i="6" s="1"/>
  <c r="J19" i="6"/>
  <c r="J14" i="6"/>
  <c r="J91" i="6" s="1"/>
  <c r="E7" i="6"/>
  <c r="E113" i="6" s="1"/>
  <c r="BK168" i="5"/>
  <c r="BI168" i="5"/>
  <c r="BH168" i="5"/>
  <c r="BG168" i="5"/>
  <c r="BE168" i="5"/>
  <c r="T168" i="5"/>
  <c r="T166" i="5" s="1"/>
  <c r="R168" i="5"/>
  <c r="R166" i="5" s="1"/>
  <c r="P168" i="5"/>
  <c r="J168" i="5"/>
  <c r="BF168" i="5" s="1"/>
  <c r="BK167" i="5"/>
  <c r="BK166" i="5" s="1"/>
  <c r="J166" i="5" s="1"/>
  <c r="J102" i="5" s="1"/>
  <c r="BI167" i="5"/>
  <c r="BH167" i="5"/>
  <c r="BG167" i="5"/>
  <c r="BE167" i="5"/>
  <c r="T167" i="5"/>
  <c r="R167" i="5"/>
  <c r="P167" i="5"/>
  <c r="J167" i="5"/>
  <c r="BF167" i="5" s="1"/>
  <c r="P166" i="5"/>
  <c r="BK165" i="5"/>
  <c r="BI165" i="5"/>
  <c r="BH165" i="5"/>
  <c r="BG165" i="5"/>
  <c r="BE165" i="5"/>
  <c r="T165" i="5"/>
  <c r="R165" i="5"/>
  <c r="P165" i="5"/>
  <c r="J165" i="5"/>
  <c r="BF165" i="5" s="1"/>
  <c r="BK164" i="5"/>
  <c r="BK162" i="5" s="1"/>
  <c r="BI164" i="5"/>
  <c r="BH164" i="5"/>
  <c r="BG164" i="5"/>
  <c r="BF164" i="5"/>
  <c r="BE164" i="5"/>
  <c r="T164" i="5"/>
  <c r="R164" i="5"/>
  <c r="P164" i="5"/>
  <c r="P162" i="5" s="1"/>
  <c r="J164" i="5"/>
  <c r="BK163" i="5"/>
  <c r="BI163" i="5"/>
  <c r="BH163" i="5"/>
  <c r="BG163" i="5"/>
  <c r="BE163" i="5"/>
  <c r="T163" i="5"/>
  <c r="R163" i="5"/>
  <c r="P163" i="5"/>
  <c r="J163" i="5"/>
  <c r="BF163" i="5" s="1"/>
  <c r="R162" i="5"/>
  <c r="J162" i="5"/>
  <c r="J101" i="5" s="1"/>
  <c r="BK161" i="5"/>
  <c r="BI161" i="5"/>
  <c r="BH161" i="5"/>
  <c r="BG161" i="5"/>
  <c r="BE161" i="5"/>
  <c r="T161" i="5"/>
  <c r="R161" i="5"/>
  <c r="P161" i="5"/>
  <c r="J161" i="5"/>
  <c r="BF161" i="5" s="1"/>
  <c r="BK160" i="5"/>
  <c r="BI160" i="5"/>
  <c r="BH160" i="5"/>
  <c r="BG160" i="5"/>
  <c r="BE160" i="5"/>
  <c r="T160" i="5"/>
  <c r="R160" i="5"/>
  <c r="P160" i="5"/>
  <c r="J160" i="5"/>
  <c r="BF160" i="5" s="1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E158" i="5"/>
  <c r="T158" i="5"/>
  <c r="R158" i="5"/>
  <c r="P158" i="5"/>
  <c r="J158" i="5"/>
  <c r="BF158" i="5" s="1"/>
  <c r="BK157" i="5"/>
  <c r="BI157" i="5"/>
  <c r="BH157" i="5"/>
  <c r="BG157" i="5"/>
  <c r="BE157" i="5"/>
  <c r="T157" i="5"/>
  <c r="R157" i="5"/>
  <c r="P157" i="5"/>
  <c r="J157" i="5"/>
  <c r="BF157" i="5" s="1"/>
  <c r="BK156" i="5"/>
  <c r="BI156" i="5"/>
  <c r="BH156" i="5"/>
  <c r="BG156" i="5"/>
  <c r="BE156" i="5"/>
  <c r="T156" i="5"/>
  <c r="R156" i="5"/>
  <c r="P156" i="5"/>
  <c r="J156" i="5"/>
  <c r="BF156" i="5" s="1"/>
  <c r="BK155" i="5"/>
  <c r="BI155" i="5"/>
  <c r="BH155" i="5"/>
  <c r="BG155" i="5"/>
  <c r="BE155" i="5"/>
  <c r="T155" i="5"/>
  <c r="R155" i="5"/>
  <c r="P155" i="5"/>
  <c r="J155" i="5"/>
  <c r="BF155" i="5" s="1"/>
  <c r="BK154" i="5"/>
  <c r="BI154" i="5"/>
  <c r="BH154" i="5"/>
  <c r="BG154" i="5"/>
  <c r="BE154" i="5"/>
  <c r="T154" i="5"/>
  <c r="R154" i="5"/>
  <c r="P154" i="5"/>
  <c r="J154" i="5"/>
  <c r="BF154" i="5" s="1"/>
  <c r="BK153" i="5"/>
  <c r="BI153" i="5"/>
  <c r="BH153" i="5"/>
  <c r="BG153" i="5"/>
  <c r="BE153" i="5"/>
  <c r="T153" i="5"/>
  <c r="R153" i="5"/>
  <c r="P153" i="5"/>
  <c r="J153" i="5"/>
  <c r="BF153" i="5" s="1"/>
  <c r="BK152" i="5"/>
  <c r="BI152" i="5"/>
  <c r="BH152" i="5"/>
  <c r="BG152" i="5"/>
  <c r="BE152" i="5"/>
  <c r="T152" i="5"/>
  <c r="R152" i="5"/>
  <c r="P152" i="5"/>
  <c r="J152" i="5"/>
  <c r="BF152" i="5" s="1"/>
  <c r="BK151" i="5"/>
  <c r="BI151" i="5"/>
  <c r="BH151" i="5"/>
  <c r="BG151" i="5"/>
  <c r="BE151" i="5"/>
  <c r="T151" i="5"/>
  <c r="R151" i="5"/>
  <c r="P151" i="5"/>
  <c r="J151" i="5"/>
  <c r="BF151" i="5" s="1"/>
  <c r="BK150" i="5"/>
  <c r="BI150" i="5"/>
  <c r="BH150" i="5"/>
  <c r="BG150" i="5"/>
  <c r="BF150" i="5"/>
  <c r="BE150" i="5"/>
  <c r="T150" i="5"/>
  <c r="R150" i="5"/>
  <c r="P150" i="5"/>
  <c r="J150" i="5"/>
  <c r="BK149" i="5"/>
  <c r="BI149" i="5"/>
  <c r="BH149" i="5"/>
  <c r="BG149" i="5"/>
  <c r="BE149" i="5"/>
  <c r="T149" i="5"/>
  <c r="R149" i="5"/>
  <c r="P149" i="5"/>
  <c r="J149" i="5"/>
  <c r="BF149" i="5" s="1"/>
  <c r="BK148" i="5"/>
  <c r="BI148" i="5"/>
  <c r="BH148" i="5"/>
  <c r="BG148" i="5"/>
  <c r="BE148" i="5"/>
  <c r="T148" i="5"/>
  <c r="R148" i="5"/>
  <c r="P148" i="5"/>
  <c r="J148" i="5"/>
  <c r="BF148" i="5" s="1"/>
  <c r="BK147" i="5"/>
  <c r="BI147" i="5"/>
  <c r="BH147" i="5"/>
  <c r="BG147" i="5"/>
  <c r="BE147" i="5"/>
  <c r="T147" i="5"/>
  <c r="R147" i="5"/>
  <c r="P147" i="5"/>
  <c r="J147" i="5"/>
  <c r="BF147" i="5" s="1"/>
  <c r="BK146" i="5"/>
  <c r="BI146" i="5"/>
  <c r="BH146" i="5"/>
  <c r="BG146" i="5"/>
  <c r="BF146" i="5"/>
  <c r="BE146" i="5"/>
  <c r="T146" i="5"/>
  <c r="R146" i="5"/>
  <c r="P146" i="5"/>
  <c r="J146" i="5"/>
  <c r="BK145" i="5"/>
  <c r="BI145" i="5"/>
  <c r="BH145" i="5"/>
  <c r="BG145" i="5"/>
  <c r="BE145" i="5"/>
  <c r="T145" i="5"/>
  <c r="R145" i="5"/>
  <c r="P145" i="5"/>
  <c r="J145" i="5"/>
  <c r="BF145" i="5" s="1"/>
  <c r="BK144" i="5"/>
  <c r="BI144" i="5"/>
  <c r="BH144" i="5"/>
  <c r="BG144" i="5"/>
  <c r="BE144" i="5"/>
  <c r="T144" i="5"/>
  <c r="R144" i="5"/>
  <c r="P144" i="5"/>
  <c r="J144" i="5"/>
  <c r="BF144" i="5" s="1"/>
  <c r="BK143" i="5"/>
  <c r="BI143" i="5"/>
  <c r="BH143" i="5"/>
  <c r="BG143" i="5"/>
  <c r="BE143" i="5"/>
  <c r="T143" i="5"/>
  <c r="R143" i="5"/>
  <c r="P143" i="5"/>
  <c r="J143" i="5"/>
  <c r="BF143" i="5" s="1"/>
  <c r="BK142" i="5"/>
  <c r="BI142" i="5"/>
  <c r="BH142" i="5"/>
  <c r="BG142" i="5"/>
  <c r="BF142" i="5"/>
  <c r="BE142" i="5"/>
  <c r="T142" i="5"/>
  <c r="R142" i="5"/>
  <c r="P142" i="5"/>
  <c r="J142" i="5"/>
  <c r="BK141" i="5"/>
  <c r="BI141" i="5"/>
  <c r="BH141" i="5"/>
  <c r="BG141" i="5"/>
  <c r="BE141" i="5"/>
  <c r="T141" i="5"/>
  <c r="R141" i="5"/>
  <c r="P141" i="5"/>
  <c r="J141" i="5"/>
  <c r="BF141" i="5" s="1"/>
  <c r="BK140" i="5"/>
  <c r="BI140" i="5"/>
  <c r="BH140" i="5"/>
  <c r="BG140" i="5"/>
  <c r="BE140" i="5"/>
  <c r="T140" i="5"/>
  <c r="R140" i="5"/>
  <c r="P140" i="5"/>
  <c r="J140" i="5"/>
  <c r="BF140" i="5" s="1"/>
  <c r="BK139" i="5"/>
  <c r="BI139" i="5"/>
  <c r="BH139" i="5"/>
  <c r="BG139" i="5"/>
  <c r="BE139" i="5"/>
  <c r="T139" i="5"/>
  <c r="R139" i="5"/>
  <c r="P139" i="5"/>
  <c r="J139" i="5"/>
  <c r="BF139" i="5" s="1"/>
  <c r="BK138" i="5"/>
  <c r="BI138" i="5"/>
  <c r="BH138" i="5"/>
  <c r="BG138" i="5"/>
  <c r="BF138" i="5"/>
  <c r="BE138" i="5"/>
  <c r="T138" i="5"/>
  <c r="R138" i="5"/>
  <c r="P138" i="5"/>
  <c r="J138" i="5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E136" i="5"/>
  <c r="T136" i="5"/>
  <c r="R136" i="5"/>
  <c r="P136" i="5"/>
  <c r="J136" i="5"/>
  <c r="BF136" i="5" s="1"/>
  <c r="BK135" i="5"/>
  <c r="BI135" i="5"/>
  <c r="BH135" i="5"/>
  <c r="BG135" i="5"/>
  <c r="BE135" i="5"/>
  <c r="T135" i="5"/>
  <c r="R135" i="5"/>
  <c r="P135" i="5"/>
  <c r="J135" i="5"/>
  <c r="BF135" i="5" s="1"/>
  <c r="BK134" i="5"/>
  <c r="BI134" i="5"/>
  <c r="BH134" i="5"/>
  <c r="BG134" i="5"/>
  <c r="BF134" i="5"/>
  <c r="BE134" i="5"/>
  <c r="T134" i="5"/>
  <c r="R134" i="5"/>
  <c r="P134" i="5"/>
  <c r="J134" i="5"/>
  <c r="BK133" i="5"/>
  <c r="BI133" i="5"/>
  <c r="BH133" i="5"/>
  <c r="F38" i="5" s="1"/>
  <c r="BC99" i="1" s="1"/>
  <c r="BG133" i="5"/>
  <c r="BE133" i="5"/>
  <c r="T133" i="5"/>
  <c r="R133" i="5"/>
  <c r="P133" i="5"/>
  <c r="J133" i="5"/>
  <c r="BF133" i="5" s="1"/>
  <c r="BK132" i="5"/>
  <c r="BI132" i="5"/>
  <c r="BH132" i="5"/>
  <c r="BG132" i="5"/>
  <c r="BE132" i="5"/>
  <c r="T132" i="5"/>
  <c r="R132" i="5"/>
  <c r="P132" i="5"/>
  <c r="J132" i="5"/>
  <c r="BF132" i="5" s="1"/>
  <c r="BK131" i="5"/>
  <c r="BI131" i="5"/>
  <c r="BH131" i="5"/>
  <c r="BG131" i="5"/>
  <c r="BE131" i="5"/>
  <c r="T131" i="5"/>
  <c r="R131" i="5"/>
  <c r="P131" i="5"/>
  <c r="J131" i="5"/>
  <c r="BF131" i="5" s="1"/>
  <c r="BK130" i="5"/>
  <c r="BI130" i="5"/>
  <c r="BH130" i="5"/>
  <c r="BG130" i="5"/>
  <c r="BF130" i="5"/>
  <c r="BE130" i="5"/>
  <c r="T130" i="5"/>
  <c r="R130" i="5"/>
  <c r="P130" i="5"/>
  <c r="J130" i="5"/>
  <c r="BK129" i="5"/>
  <c r="BI129" i="5"/>
  <c r="BH129" i="5"/>
  <c r="BG129" i="5"/>
  <c r="BE129" i="5"/>
  <c r="T129" i="5"/>
  <c r="R129" i="5"/>
  <c r="P129" i="5"/>
  <c r="J129" i="5"/>
  <c r="BF129" i="5" s="1"/>
  <c r="BK128" i="5"/>
  <c r="BI128" i="5"/>
  <c r="BH128" i="5"/>
  <c r="BG128" i="5"/>
  <c r="BE128" i="5"/>
  <c r="J35" i="5" s="1"/>
  <c r="AV99" i="1" s="1"/>
  <c r="T128" i="5"/>
  <c r="R128" i="5"/>
  <c r="P128" i="5"/>
  <c r="J128" i="5"/>
  <c r="BF128" i="5" s="1"/>
  <c r="F36" i="5" s="1"/>
  <c r="BA99" i="1" s="1"/>
  <c r="BK127" i="5"/>
  <c r="BI127" i="5"/>
  <c r="F39" i="5" s="1"/>
  <c r="BH127" i="5"/>
  <c r="BG127" i="5"/>
  <c r="BE127" i="5"/>
  <c r="T127" i="5"/>
  <c r="T126" i="5" s="1"/>
  <c r="R127" i="5"/>
  <c r="P127" i="5"/>
  <c r="J127" i="5"/>
  <c r="BF127" i="5" s="1"/>
  <c r="BK126" i="5"/>
  <c r="J126" i="5" s="1"/>
  <c r="J100" i="5" s="1"/>
  <c r="F121" i="5"/>
  <c r="J120" i="5"/>
  <c r="F120" i="5"/>
  <c r="J118" i="5"/>
  <c r="F118" i="5"/>
  <c r="E116" i="5"/>
  <c r="J94" i="5"/>
  <c r="J93" i="5"/>
  <c r="F93" i="5"/>
  <c r="J91" i="5"/>
  <c r="F91" i="5"/>
  <c r="E89" i="5"/>
  <c r="J39" i="5"/>
  <c r="J38" i="5"/>
  <c r="J37" i="5"/>
  <c r="J26" i="5"/>
  <c r="E26" i="5"/>
  <c r="J121" i="5" s="1"/>
  <c r="J25" i="5"/>
  <c r="J20" i="5"/>
  <c r="E20" i="5"/>
  <c r="F94" i="5" s="1"/>
  <c r="J19" i="5"/>
  <c r="J14" i="5"/>
  <c r="E7" i="5"/>
  <c r="E112" i="5" s="1"/>
  <c r="BK151" i="4"/>
  <c r="BI151" i="4"/>
  <c r="BH151" i="4"/>
  <c r="BG151" i="4"/>
  <c r="BF151" i="4"/>
  <c r="BE151" i="4"/>
  <c r="T151" i="4"/>
  <c r="R151" i="4"/>
  <c r="P151" i="4"/>
  <c r="J151" i="4"/>
  <c r="BK150" i="4"/>
  <c r="BI150" i="4"/>
  <c r="BH150" i="4"/>
  <c r="BG150" i="4"/>
  <c r="BE150" i="4"/>
  <c r="T150" i="4"/>
  <c r="R150" i="4"/>
  <c r="P150" i="4"/>
  <c r="J150" i="4"/>
  <c r="BF150" i="4" s="1"/>
  <c r="BK149" i="4"/>
  <c r="BI149" i="4"/>
  <c r="BH149" i="4"/>
  <c r="BG149" i="4"/>
  <c r="BE149" i="4"/>
  <c r="T149" i="4"/>
  <c r="R149" i="4"/>
  <c r="P149" i="4"/>
  <c r="J149" i="4"/>
  <c r="BF149" i="4" s="1"/>
  <c r="BK148" i="4"/>
  <c r="BI148" i="4"/>
  <c r="BH148" i="4"/>
  <c r="BG148" i="4"/>
  <c r="BE148" i="4"/>
  <c r="T148" i="4"/>
  <c r="T147" i="4" s="1"/>
  <c r="R148" i="4"/>
  <c r="P148" i="4"/>
  <c r="J148" i="4"/>
  <c r="BF148" i="4" s="1"/>
  <c r="BK147" i="4"/>
  <c r="J147" i="4" s="1"/>
  <c r="J102" i="4" s="1"/>
  <c r="BK146" i="4"/>
  <c r="BI146" i="4"/>
  <c r="BH146" i="4"/>
  <c r="BG146" i="4"/>
  <c r="BF146" i="4"/>
  <c r="BE146" i="4"/>
  <c r="T146" i="4"/>
  <c r="R146" i="4"/>
  <c r="P146" i="4"/>
  <c r="J146" i="4"/>
  <c r="BK145" i="4"/>
  <c r="BI145" i="4"/>
  <c r="BH145" i="4"/>
  <c r="BG145" i="4"/>
  <c r="BE145" i="4"/>
  <c r="T145" i="4"/>
  <c r="R145" i="4"/>
  <c r="P145" i="4"/>
  <c r="J145" i="4"/>
  <c r="BF145" i="4" s="1"/>
  <c r="BK144" i="4"/>
  <c r="BI144" i="4"/>
  <c r="BH144" i="4"/>
  <c r="BG144" i="4"/>
  <c r="BF144" i="4"/>
  <c r="BE144" i="4"/>
  <c r="T144" i="4"/>
  <c r="R144" i="4"/>
  <c r="P144" i="4"/>
  <c r="J144" i="4"/>
  <c r="BK143" i="4"/>
  <c r="BI143" i="4"/>
  <c r="BH143" i="4"/>
  <c r="BG143" i="4"/>
  <c r="BE143" i="4"/>
  <c r="T143" i="4"/>
  <c r="R143" i="4"/>
  <c r="P143" i="4"/>
  <c r="J143" i="4"/>
  <c r="BF143" i="4" s="1"/>
  <c r="BK142" i="4"/>
  <c r="BI142" i="4"/>
  <c r="BH142" i="4"/>
  <c r="BG142" i="4"/>
  <c r="BF142" i="4"/>
  <c r="BE142" i="4"/>
  <c r="T142" i="4"/>
  <c r="R142" i="4"/>
  <c r="P142" i="4"/>
  <c r="J142" i="4"/>
  <c r="BK141" i="4"/>
  <c r="BI141" i="4"/>
  <c r="BH141" i="4"/>
  <c r="BG141" i="4"/>
  <c r="BE141" i="4"/>
  <c r="T141" i="4"/>
  <c r="R141" i="4"/>
  <c r="P141" i="4"/>
  <c r="J141" i="4"/>
  <c r="BF141" i="4" s="1"/>
  <c r="BK140" i="4"/>
  <c r="BI140" i="4"/>
  <c r="BH140" i="4"/>
  <c r="BG140" i="4"/>
  <c r="BF140" i="4"/>
  <c r="BE140" i="4"/>
  <c r="T140" i="4"/>
  <c r="R140" i="4"/>
  <c r="P140" i="4"/>
  <c r="J140" i="4"/>
  <c r="BK139" i="4"/>
  <c r="BI139" i="4"/>
  <c r="BH139" i="4"/>
  <c r="BG139" i="4"/>
  <c r="BE139" i="4"/>
  <c r="T139" i="4"/>
  <c r="R139" i="4"/>
  <c r="P139" i="4"/>
  <c r="J139" i="4"/>
  <c r="BF139" i="4" s="1"/>
  <c r="BK138" i="4"/>
  <c r="BI138" i="4"/>
  <c r="BH138" i="4"/>
  <c r="BG138" i="4"/>
  <c r="BF138" i="4"/>
  <c r="BE138" i="4"/>
  <c r="T138" i="4"/>
  <c r="R138" i="4"/>
  <c r="P138" i="4"/>
  <c r="J138" i="4"/>
  <c r="BK137" i="4"/>
  <c r="BI137" i="4"/>
  <c r="BH137" i="4"/>
  <c r="BG137" i="4"/>
  <c r="BE137" i="4"/>
  <c r="T137" i="4"/>
  <c r="R137" i="4"/>
  <c r="P137" i="4"/>
  <c r="J137" i="4"/>
  <c r="BF137" i="4" s="1"/>
  <c r="BK136" i="4"/>
  <c r="BI136" i="4"/>
  <c r="BH136" i="4"/>
  <c r="BG136" i="4"/>
  <c r="BF136" i="4"/>
  <c r="BE136" i="4"/>
  <c r="T136" i="4"/>
  <c r="R136" i="4"/>
  <c r="P136" i="4"/>
  <c r="J136" i="4"/>
  <c r="BK135" i="4"/>
  <c r="BI135" i="4"/>
  <c r="BH135" i="4"/>
  <c r="BG135" i="4"/>
  <c r="BE135" i="4"/>
  <c r="T135" i="4"/>
  <c r="T133" i="4" s="1"/>
  <c r="R135" i="4"/>
  <c r="P135" i="4"/>
  <c r="J135" i="4"/>
  <c r="BF135" i="4" s="1"/>
  <c r="BK134" i="4"/>
  <c r="BI134" i="4"/>
  <c r="BH134" i="4"/>
  <c r="BG134" i="4"/>
  <c r="BF134" i="4"/>
  <c r="BE134" i="4"/>
  <c r="T134" i="4"/>
  <c r="R134" i="4"/>
  <c r="P134" i="4"/>
  <c r="J134" i="4"/>
  <c r="R133" i="4"/>
  <c r="BK132" i="4"/>
  <c r="BI132" i="4"/>
  <c r="BH132" i="4"/>
  <c r="BG132" i="4"/>
  <c r="BE132" i="4"/>
  <c r="T132" i="4"/>
  <c r="R132" i="4"/>
  <c r="P132" i="4"/>
  <c r="J132" i="4"/>
  <c r="BF132" i="4" s="1"/>
  <c r="BK131" i="4"/>
  <c r="BI131" i="4"/>
  <c r="BH131" i="4"/>
  <c r="BG131" i="4"/>
  <c r="BE131" i="4"/>
  <c r="T131" i="4"/>
  <c r="R131" i="4"/>
  <c r="P131" i="4"/>
  <c r="J131" i="4"/>
  <c r="BF131" i="4" s="1"/>
  <c r="BK130" i="4"/>
  <c r="BK126" i="4" s="1"/>
  <c r="BI130" i="4"/>
  <c r="BH130" i="4"/>
  <c r="BG130" i="4"/>
  <c r="BF130" i="4"/>
  <c r="BE130" i="4"/>
  <c r="T130" i="4"/>
  <c r="R130" i="4"/>
  <c r="P130" i="4"/>
  <c r="J130" i="4"/>
  <c r="BK129" i="4"/>
  <c r="BI129" i="4"/>
  <c r="BH129" i="4"/>
  <c r="BG129" i="4"/>
  <c r="BE129" i="4"/>
  <c r="T129" i="4"/>
  <c r="R129" i="4"/>
  <c r="P129" i="4"/>
  <c r="J129" i="4"/>
  <c r="BF129" i="4" s="1"/>
  <c r="BK128" i="4"/>
  <c r="BI128" i="4"/>
  <c r="BH128" i="4"/>
  <c r="BG128" i="4"/>
  <c r="BE128" i="4"/>
  <c r="J35" i="4" s="1"/>
  <c r="AV98" i="1" s="1"/>
  <c r="T128" i="4"/>
  <c r="R128" i="4"/>
  <c r="P128" i="4"/>
  <c r="J128" i="4"/>
  <c r="BF128" i="4" s="1"/>
  <c r="F36" i="4" s="1"/>
  <c r="BA98" i="1" s="1"/>
  <c r="BK127" i="4"/>
  <c r="BI127" i="4"/>
  <c r="BH127" i="4"/>
  <c r="BG127" i="4"/>
  <c r="F37" i="4" s="1"/>
  <c r="BB98" i="1" s="1"/>
  <c r="BE127" i="4"/>
  <c r="T127" i="4"/>
  <c r="T126" i="4" s="1"/>
  <c r="T125" i="4" s="1"/>
  <c r="T124" i="4" s="1"/>
  <c r="R127" i="4"/>
  <c r="P127" i="4"/>
  <c r="J127" i="4"/>
  <c r="BF127" i="4" s="1"/>
  <c r="J120" i="4"/>
  <c r="F120" i="4"/>
  <c r="J118" i="4"/>
  <c r="F118" i="4"/>
  <c r="E116" i="4"/>
  <c r="J94" i="4"/>
  <c r="J93" i="4"/>
  <c r="F93" i="4"/>
  <c r="J91" i="4"/>
  <c r="F91" i="4"/>
  <c r="E89" i="4"/>
  <c r="J39" i="4"/>
  <c r="J38" i="4"/>
  <c r="F38" i="4"/>
  <c r="J37" i="4"/>
  <c r="J26" i="4"/>
  <c r="E26" i="4"/>
  <c r="J121" i="4" s="1"/>
  <c r="J25" i="4"/>
  <c r="J20" i="4"/>
  <c r="E20" i="4"/>
  <c r="F121" i="4" s="1"/>
  <c r="J19" i="4"/>
  <c r="J14" i="4"/>
  <c r="E7" i="4"/>
  <c r="E112" i="4" s="1"/>
  <c r="BK373" i="3"/>
  <c r="BI373" i="3"/>
  <c r="BH373" i="3"/>
  <c r="BG373" i="3"/>
  <c r="BF373" i="3"/>
  <c r="BE373" i="3"/>
  <c r="T373" i="3"/>
  <c r="R373" i="3"/>
  <c r="P373" i="3"/>
  <c r="P370" i="3" s="1"/>
  <c r="J373" i="3"/>
  <c r="BK372" i="3"/>
  <c r="BI372" i="3"/>
  <c r="BH372" i="3"/>
  <c r="BG372" i="3"/>
  <c r="BE372" i="3"/>
  <c r="T372" i="3"/>
  <c r="T370" i="3" s="1"/>
  <c r="R372" i="3"/>
  <c r="R370" i="3" s="1"/>
  <c r="P372" i="3"/>
  <c r="J372" i="3"/>
  <c r="BF372" i="3" s="1"/>
  <c r="BK371" i="3"/>
  <c r="BI371" i="3"/>
  <c r="BH371" i="3"/>
  <c r="BG371" i="3"/>
  <c r="BE371" i="3"/>
  <c r="T371" i="3"/>
  <c r="R371" i="3"/>
  <c r="P371" i="3"/>
  <c r="J371" i="3"/>
  <c r="BF371" i="3" s="1"/>
  <c r="BK369" i="3"/>
  <c r="BI369" i="3"/>
  <c r="BH369" i="3"/>
  <c r="BG369" i="3"/>
  <c r="BE369" i="3"/>
  <c r="T369" i="3"/>
  <c r="T368" i="3" s="1"/>
  <c r="R369" i="3"/>
  <c r="P369" i="3"/>
  <c r="J369" i="3"/>
  <c r="BF369" i="3" s="1"/>
  <c r="BK368" i="3"/>
  <c r="J368" i="3" s="1"/>
  <c r="J122" i="3" s="1"/>
  <c r="R368" i="3"/>
  <c r="P368" i="3"/>
  <c r="BK367" i="3"/>
  <c r="BI367" i="3"/>
  <c r="BH367" i="3"/>
  <c r="BG367" i="3"/>
  <c r="BE367" i="3"/>
  <c r="T367" i="3"/>
  <c r="T365" i="3" s="1"/>
  <c r="R367" i="3"/>
  <c r="R365" i="3" s="1"/>
  <c r="P367" i="3"/>
  <c r="J367" i="3"/>
  <c r="BF367" i="3" s="1"/>
  <c r="BK366" i="3"/>
  <c r="BK365" i="3" s="1"/>
  <c r="J365" i="3" s="1"/>
  <c r="J121" i="3" s="1"/>
  <c r="BI366" i="3"/>
  <c r="BH366" i="3"/>
  <c r="BG366" i="3"/>
  <c r="BE366" i="3"/>
  <c r="T366" i="3"/>
  <c r="R366" i="3"/>
  <c r="P366" i="3"/>
  <c r="J366" i="3"/>
  <c r="BF366" i="3" s="1"/>
  <c r="P365" i="3"/>
  <c r="BK364" i="3"/>
  <c r="BI364" i="3"/>
  <c r="BH364" i="3"/>
  <c r="BG364" i="3"/>
  <c r="BE364" i="3"/>
  <c r="T364" i="3"/>
  <c r="R364" i="3"/>
  <c r="P364" i="3"/>
  <c r="J364" i="3"/>
  <c r="BF364" i="3" s="1"/>
  <c r="BK363" i="3"/>
  <c r="BI363" i="3"/>
  <c r="BH363" i="3"/>
  <c r="BG363" i="3"/>
  <c r="BF363" i="3"/>
  <c r="BE363" i="3"/>
  <c r="T363" i="3"/>
  <c r="R363" i="3"/>
  <c r="P363" i="3"/>
  <c r="P359" i="3" s="1"/>
  <c r="J363" i="3"/>
  <c r="BK362" i="3"/>
  <c r="BI362" i="3"/>
  <c r="BH362" i="3"/>
  <c r="BG362" i="3"/>
  <c r="BE362" i="3"/>
  <c r="T362" i="3"/>
  <c r="R362" i="3"/>
  <c r="P362" i="3"/>
  <c r="J362" i="3"/>
  <c r="BF362" i="3" s="1"/>
  <c r="BK361" i="3"/>
  <c r="BI361" i="3"/>
  <c r="BH361" i="3"/>
  <c r="BG361" i="3"/>
  <c r="BF361" i="3"/>
  <c r="BE361" i="3"/>
  <c r="T361" i="3"/>
  <c r="R361" i="3"/>
  <c r="R359" i="3" s="1"/>
  <c r="P361" i="3"/>
  <c r="J361" i="3"/>
  <c r="BK360" i="3"/>
  <c r="BI360" i="3"/>
  <c r="BH360" i="3"/>
  <c r="BG360" i="3"/>
  <c r="BE360" i="3"/>
  <c r="T360" i="3"/>
  <c r="T359" i="3" s="1"/>
  <c r="R360" i="3"/>
  <c r="P360" i="3"/>
  <c r="J360" i="3"/>
  <c r="BF360" i="3" s="1"/>
  <c r="BK359" i="3"/>
  <c r="J359" i="3" s="1"/>
  <c r="J120" i="3" s="1"/>
  <c r="BK358" i="3"/>
  <c r="BI358" i="3"/>
  <c r="BH358" i="3"/>
  <c r="BG358" i="3"/>
  <c r="BE358" i="3"/>
  <c r="T358" i="3"/>
  <c r="R358" i="3"/>
  <c r="P358" i="3"/>
  <c r="J358" i="3"/>
  <c r="BF358" i="3" s="1"/>
  <c r="BK357" i="3"/>
  <c r="BK355" i="3" s="1"/>
  <c r="J355" i="3" s="1"/>
  <c r="J119" i="3" s="1"/>
  <c r="BI357" i="3"/>
  <c r="BH357" i="3"/>
  <c r="BG357" i="3"/>
  <c r="BF357" i="3"/>
  <c r="BE357" i="3"/>
  <c r="T357" i="3"/>
  <c r="R357" i="3"/>
  <c r="P357" i="3"/>
  <c r="P355" i="3" s="1"/>
  <c r="J357" i="3"/>
  <c r="BK356" i="3"/>
  <c r="BI356" i="3"/>
  <c r="BH356" i="3"/>
  <c r="BG356" i="3"/>
  <c r="BE356" i="3"/>
  <c r="T356" i="3"/>
  <c r="R356" i="3"/>
  <c r="R355" i="3" s="1"/>
  <c r="P356" i="3"/>
  <c r="J356" i="3"/>
  <c r="BF356" i="3" s="1"/>
  <c r="T355" i="3"/>
  <c r="BK354" i="3"/>
  <c r="BI354" i="3"/>
  <c r="BH354" i="3"/>
  <c r="BG354" i="3"/>
  <c r="BF354" i="3"/>
  <c r="BE354" i="3"/>
  <c r="T354" i="3"/>
  <c r="R354" i="3"/>
  <c r="P354" i="3"/>
  <c r="P350" i="3" s="1"/>
  <c r="J354" i="3"/>
  <c r="BK353" i="3"/>
  <c r="BI353" i="3"/>
  <c r="BH353" i="3"/>
  <c r="BG353" i="3"/>
  <c r="BE353" i="3"/>
  <c r="T353" i="3"/>
  <c r="R353" i="3"/>
  <c r="P353" i="3"/>
  <c r="J353" i="3"/>
  <c r="BF353" i="3" s="1"/>
  <c r="BK352" i="3"/>
  <c r="BI352" i="3"/>
  <c r="BH352" i="3"/>
  <c r="BG352" i="3"/>
  <c r="BF352" i="3"/>
  <c r="BE352" i="3"/>
  <c r="T352" i="3"/>
  <c r="R352" i="3"/>
  <c r="R350" i="3" s="1"/>
  <c r="P352" i="3"/>
  <c r="J352" i="3"/>
  <c r="BK351" i="3"/>
  <c r="BI351" i="3"/>
  <c r="BH351" i="3"/>
  <c r="BG351" i="3"/>
  <c r="BE351" i="3"/>
  <c r="T351" i="3"/>
  <c r="T350" i="3" s="1"/>
  <c r="R351" i="3"/>
  <c r="P351" i="3"/>
  <c r="J351" i="3"/>
  <c r="BF351" i="3" s="1"/>
  <c r="BK350" i="3"/>
  <c r="J350" i="3" s="1"/>
  <c r="J118" i="3" s="1"/>
  <c r="BK349" i="3"/>
  <c r="BI349" i="3"/>
  <c r="BH349" i="3"/>
  <c r="BG349" i="3"/>
  <c r="BE349" i="3"/>
  <c r="T349" i="3"/>
  <c r="R349" i="3"/>
  <c r="P349" i="3"/>
  <c r="J349" i="3"/>
  <c r="BF349" i="3" s="1"/>
  <c r="BK348" i="3"/>
  <c r="BI348" i="3"/>
  <c r="BH348" i="3"/>
  <c r="BG348" i="3"/>
  <c r="BF348" i="3"/>
  <c r="BE348" i="3"/>
  <c r="T348" i="3"/>
  <c r="R348" i="3"/>
  <c r="P348" i="3"/>
  <c r="J348" i="3"/>
  <c r="BK347" i="3"/>
  <c r="BI347" i="3"/>
  <c r="BH347" i="3"/>
  <c r="BG347" i="3"/>
  <c r="BE347" i="3"/>
  <c r="T347" i="3"/>
  <c r="R347" i="3"/>
  <c r="P347" i="3"/>
  <c r="J347" i="3"/>
  <c r="BF347" i="3" s="1"/>
  <c r="BK346" i="3"/>
  <c r="BI346" i="3"/>
  <c r="BH346" i="3"/>
  <c r="BG346" i="3"/>
  <c r="BE346" i="3"/>
  <c r="T346" i="3"/>
  <c r="R346" i="3"/>
  <c r="P346" i="3"/>
  <c r="J346" i="3"/>
  <c r="BF346" i="3" s="1"/>
  <c r="BK345" i="3"/>
  <c r="BI345" i="3"/>
  <c r="BH345" i="3"/>
  <c r="BG345" i="3"/>
  <c r="BE345" i="3"/>
  <c r="T345" i="3"/>
  <c r="R345" i="3"/>
  <c r="P345" i="3"/>
  <c r="J345" i="3"/>
  <c r="BF345" i="3" s="1"/>
  <c r="BK344" i="3"/>
  <c r="BI344" i="3"/>
  <c r="BH344" i="3"/>
  <c r="BG344" i="3"/>
  <c r="BF344" i="3"/>
  <c r="BE344" i="3"/>
  <c r="T344" i="3"/>
  <c r="T343" i="3" s="1"/>
  <c r="R344" i="3"/>
  <c r="P344" i="3"/>
  <c r="P343" i="3" s="1"/>
  <c r="J344" i="3"/>
  <c r="R343" i="3"/>
  <c r="BK342" i="3"/>
  <c r="BI342" i="3"/>
  <c r="BH342" i="3"/>
  <c r="BG342" i="3"/>
  <c r="BE342" i="3"/>
  <c r="T342" i="3"/>
  <c r="R342" i="3"/>
  <c r="P342" i="3"/>
  <c r="J342" i="3"/>
  <c r="BF342" i="3" s="1"/>
  <c r="BK341" i="3"/>
  <c r="BI341" i="3"/>
  <c r="BH341" i="3"/>
  <c r="BG341" i="3"/>
  <c r="BF341" i="3"/>
  <c r="BE341" i="3"/>
  <c r="T341" i="3"/>
  <c r="R341" i="3"/>
  <c r="P341" i="3"/>
  <c r="J341" i="3"/>
  <c r="BK340" i="3"/>
  <c r="BI340" i="3"/>
  <c r="BH340" i="3"/>
  <c r="BG340" i="3"/>
  <c r="BE340" i="3"/>
  <c r="T340" i="3"/>
  <c r="R340" i="3"/>
  <c r="P340" i="3"/>
  <c r="J340" i="3"/>
  <c r="BF340" i="3" s="1"/>
  <c r="BK339" i="3"/>
  <c r="BI339" i="3"/>
  <c r="BH339" i="3"/>
  <c r="BG339" i="3"/>
  <c r="BF339" i="3"/>
  <c r="BE339" i="3"/>
  <c r="T339" i="3"/>
  <c r="R339" i="3"/>
  <c r="P339" i="3"/>
  <c r="J339" i="3"/>
  <c r="BK338" i="3"/>
  <c r="BI338" i="3"/>
  <c r="BH338" i="3"/>
  <c r="BG338" i="3"/>
  <c r="BE338" i="3"/>
  <c r="T338" i="3"/>
  <c r="R338" i="3"/>
  <c r="P338" i="3"/>
  <c r="J338" i="3"/>
  <c r="BF338" i="3" s="1"/>
  <c r="BK337" i="3"/>
  <c r="BI337" i="3"/>
  <c r="BH337" i="3"/>
  <c r="BG337" i="3"/>
  <c r="BF337" i="3"/>
  <c r="BE337" i="3"/>
  <c r="T337" i="3"/>
  <c r="R337" i="3"/>
  <c r="R332" i="3" s="1"/>
  <c r="P337" i="3"/>
  <c r="J337" i="3"/>
  <c r="BK336" i="3"/>
  <c r="BI336" i="3"/>
  <c r="BH336" i="3"/>
  <c r="BG336" i="3"/>
  <c r="BE336" i="3"/>
  <c r="T336" i="3"/>
  <c r="T332" i="3" s="1"/>
  <c r="R336" i="3"/>
  <c r="P336" i="3"/>
  <c r="J336" i="3"/>
  <c r="BF336" i="3" s="1"/>
  <c r="BK335" i="3"/>
  <c r="BI335" i="3"/>
  <c r="BH335" i="3"/>
  <c r="BG335" i="3"/>
  <c r="BF335" i="3"/>
  <c r="BE335" i="3"/>
  <c r="T335" i="3"/>
  <c r="R335" i="3"/>
  <c r="P335" i="3"/>
  <c r="J335" i="3"/>
  <c r="BK334" i="3"/>
  <c r="BI334" i="3"/>
  <c r="BH334" i="3"/>
  <c r="BG334" i="3"/>
  <c r="BE334" i="3"/>
  <c r="T334" i="3"/>
  <c r="R334" i="3"/>
  <c r="P334" i="3"/>
  <c r="J334" i="3"/>
  <c r="BF334" i="3" s="1"/>
  <c r="BK333" i="3"/>
  <c r="BI333" i="3"/>
  <c r="BH333" i="3"/>
  <c r="BG333" i="3"/>
  <c r="BF333" i="3"/>
  <c r="BE333" i="3"/>
  <c r="T333" i="3"/>
  <c r="R333" i="3"/>
  <c r="P333" i="3"/>
  <c r="J333" i="3"/>
  <c r="BK331" i="3"/>
  <c r="BI331" i="3"/>
  <c r="BH331" i="3"/>
  <c r="BG331" i="3"/>
  <c r="BE331" i="3"/>
  <c r="T331" i="3"/>
  <c r="R331" i="3"/>
  <c r="P331" i="3"/>
  <c r="J331" i="3"/>
  <c r="BF331" i="3" s="1"/>
  <c r="BK330" i="3"/>
  <c r="BI330" i="3"/>
  <c r="BH330" i="3"/>
  <c r="BG330" i="3"/>
  <c r="BF330" i="3"/>
  <c r="BE330" i="3"/>
  <c r="T330" i="3"/>
  <c r="R330" i="3"/>
  <c r="P330" i="3"/>
  <c r="J330" i="3"/>
  <c r="BK329" i="3"/>
  <c r="BI329" i="3"/>
  <c r="BH329" i="3"/>
  <c r="BG329" i="3"/>
  <c r="BE329" i="3"/>
  <c r="T329" i="3"/>
  <c r="R329" i="3"/>
  <c r="P329" i="3"/>
  <c r="J329" i="3"/>
  <c r="BF329" i="3" s="1"/>
  <c r="BK328" i="3"/>
  <c r="BI328" i="3"/>
  <c r="BH328" i="3"/>
  <c r="BG328" i="3"/>
  <c r="BF328" i="3"/>
  <c r="BE328" i="3"/>
  <c r="T328" i="3"/>
  <c r="R328" i="3"/>
  <c r="P328" i="3"/>
  <c r="J328" i="3"/>
  <c r="BK327" i="3"/>
  <c r="BI327" i="3"/>
  <c r="BH327" i="3"/>
  <c r="BG327" i="3"/>
  <c r="BE327" i="3"/>
  <c r="T327" i="3"/>
  <c r="R327" i="3"/>
  <c r="P327" i="3"/>
  <c r="J327" i="3"/>
  <c r="BF327" i="3" s="1"/>
  <c r="BK326" i="3"/>
  <c r="BI326" i="3"/>
  <c r="BH326" i="3"/>
  <c r="BG326" i="3"/>
  <c r="BF326" i="3"/>
  <c r="BE326" i="3"/>
  <c r="T326" i="3"/>
  <c r="R326" i="3"/>
  <c r="P326" i="3"/>
  <c r="J326" i="3"/>
  <c r="BK325" i="3"/>
  <c r="BI325" i="3"/>
  <c r="BH325" i="3"/>
  <c r="BG325" i="3"/>
  <c r="BE325" i="3"/>
  <c r="T325" i="3"/>
  <c r="R325" i="3"/>
  <c r="P325" i="3"/>
  <c r="J325" i="3"/>
  <c r="BF325" i="3" s="1"/>
  <c r="BK324" i="3"/>
  <c r="BI324" i="3"/>
  <c r="BH324" i="3"/>
  <c r="BG324" i="3"/>
  <c r="BF324" i="3"/>
  <c r="BE324" i="3"/>
  <c r="T324" i="3"/>
  <c r="R324" i="3"/>
  <c r="P324" i="3"/>
  <c r="J324" i="3"/>
  <c r="BK323" i="3"/>
  <c r="BI323" i="3"/>
  <c r="BH323" i="3"/>
  <c r="BG323" i="3"/>
  <c r="BE323" i="3"/>
  <c r="T323" i="3"/>
  <c r="R323" i="3"/>
  <c r="P323" i="3"/>
  <c r="J323" i="3"/>
  <c r="BF323" i="3" s="1"/>
  <c r="BK322" i="3"/>
  <c r="BI322" i="3"/>
  <c r="BH322" i="3"/>
  <c r="BG322" i="3"/>
  <c r="BF322" i="3"/>
  <c r="BE322" i="3"/>
  <c r="T322" i="3"/>
  <c r="R322" i="3"/>
  <c r="P322" i="3"/>
  <c r="J322" i="3"/>
  <c r="BK321" i="3"/>
  <c r="BI321" i="3"/>
  <c r="BH321" i="3"/>
  <c r="BG321" i="3"/>
  <c r="BE321" i="3"/>
  <c r="T321" i="3"/>
  <c r="R321" i="3"/>
  <c r="P321" i="3"/>
  <c r="J321" i="3"/>
  <c r="BF321" i="3" s="1"/>
  <c r="BK320" i="3"/>
  <c r="BI320" i="3"/>
  <c r="BH320" i="3"/>
  <c r="BG320" i="3"/>
  <c r="BF320" i="3"/>
  <c r="BE320" i="3"/>
  <c r="T320" i="3"/>
  <c r="R320" i="3"/>
  <c r="P320" i="3"/>
  <c r="J320" i="3"/>
  <c r="BK319" i="3"/>
  <c r="BI319" i="3"/>
  <c r="BH319" i="3"/>
  <c r="BG319" i="3"/>
  <c r="BE319" i="3"/>
  <c r="T319" i="3"/>
  <c r="R319" i="3"/>
  <c r="P319" i="3"/>
  <c r="J319" i="3"/>
  <c r="BF319" i="3" s="1"/>
  <c r="BK318" i="3"/>
  <c r="BI318" i="3"/>
  <c r="BH318" i="3"/>
  <c r="BG318" i="3"/>
  <c r="BF318" i="3"/>
  <c r="BE318" i="3"/>
  <c r="T318" i="3"/>
  <c r="R318" i="3"/>
  <c r="P318" i="3"/>
  <c r="J318" i="3"/>
  <c r="BK317" i="3"/>
  <c r="BI317" i="3"/>
  <c r="BH317" i="3"/>
  <c r="BG317" i="3"/>
  <c r="BE317" i="3"/>
  <c r="T317" i="3"/>
  <c r="R317" i="3"/>
  <c r="P317" i="3"/>
  <c r="J317" i="3"/>
  <c r="BF317" i="3" s="1"/>
  <c r="BK316" i="3"/>
  <c r="BI316" i="3"/>
  <c r="BH316" i="3"/>
  <c r="BG316" i="3"/>
  <c r="BF316" i="3"/>
  <c r="BE316" i="3"/>
  <c r="T316" i="3"/>
  <c r="R316" i="3"/>
  <c r="P316" i="3"/>
  <c r="J316" i="3"/>
  <c r="BK315" i="3"/>
  <c r="BI315" i="3"/>
  <c r="BH315" i="3"/>
  <c r="BG315" i="3"/>
  <c r="BE315" i="3"/>
  <c r="T315" i="3"/>
  <c r="R315" i="3"/>
  <c r="P315" i="3"/>
  <c r="J315" i="3"/>
  <c r="BF315" i="3" s="1"/>
  <c r="BK314" i="3"/>
  <c r="BI314" i="3"/>
  <c r="BH314" i="3"/>
  <c r="BG314" i="3"/>
  <c r="BF314" i="3"/>
  <c r="BE314" i="3"/>
  <c r="T314" i="3"/>
  <c r="R314" i="3"/>
  <c r="P314" i="3"/>
  <c r="J314" i="3"/>
  <c r="BK313" i="3"/>
  <c r="BI313" i="3"/>
  <c r="BH313" i="3"/>
  <c r="BG313" i="3"/>
  <c r="BE313" i="3"/>
  <c r="T313" i="3"/>
  <c r="R313" i="3"/>
  <c r="P313" i="3"/>
  <c r="J313" i="3"/>
  <c r="BF313" i="3" s="1"/>
  <c r="BK312" i="3"/>
  <c r="BI312" i="3"/>
  <c r="BH312" i="3"/>
  <c r="BG312" i="3"/>
  <c r="BF312" i="3"/>
  <c r="BE312" i="3"/>
  <c r="T312" i="3"/>
  <c r="R312" i="3"/>
  <c r="P312" i="3"/>
  <c r="J312" i="3"/>
  <c r="BK311" i="3"/>
  <c r="BI311" i="3"/>
  <c r="BH311" i="3"/>
  <c r="BG311" i="3"/>
  <c r="BE311" i="3"/>
  <c r="T311" i="3"/>
  <c r="R311" i="3"/>
  <c r="P311" i="3"/>
  <c r="J311" i="3"/>
  <c r="BF311" i="3" s="1"/>
  <c r="BK310" i="3"/>
  <c r="BI310" i="3"/>
  <c r="BH310" i="3"/>
  <c r="BG310" i="3"/>
  <c r="BF310" i="3"/>
  <c r="BE310" i="3"/>
  <c r="T310" i="3"/>
  <c r="R310" i="3"/>
  <c r="P310" i="3"/>
  <c r="J310" i="3"/>
  <c r="BK309" i="3"/>
  <c r="BI309" i="3"/>
  <c r="BH309" i="3"/>
  <c r="BG309" i="3"/>
  <c r="BE309" i="3"/>
  <c r="T309" i="3"/>
  <c r="R309" i="3"/>
  <c r="P309" i="3"/>
  <c r="J309" i="3"/>
  <c r="BF309" i="3" s="1"/>
  <c r="BK308" i="3"/>
  <c r="BI308" i="3"/>
  <c r="BH308" i="3"/>
  <c r="BG308" i="3"/>
  <c r="BF308" i="3"/>
  <c r="BE308" i="3"/>
  <c r="T308" i="3"/>
  <c r="R308" i="3"/>
  <c r="P308" i="3"/>
  <c r="J308" i="3"/>
  <c r="BK307" i="3"/>
  <c r="BI307" i="3"/>
  <c r="BH307" i="3"/>
  <c r="BG307" i="3"/>
  <c r="BE307" i="3"/>
  <c r="T307" i="3"/>
  <c r="R307" i="3"/>
  <c r="P307" i="3"/>
  <c r="J307" i="3"/>
  <c r="BF307" i="3" s="1"/>
  <c r="BK306" i="3"/>
  <c r="BI306" i="3"/>
  <c r="BH306" i="3"/>
  <c r="BG306" i="3"/>
  <c r="BF306" i="3"/>
  <c r="BE306" i="3"/>
  <c r="T306" i="3"/>
  <c r="R306" i="3"/>
  <c r="P306" i="3"/>
  <c r="J306" i="3"/>
  <c r="BK305" i="3"/>
  <c r="BI305" i="3"/>
  <c r="BH305" i="3"/>
  <c r="BG305" i="3"/>
  <c r="BE305" i="3"/>
  <c r="T305" i="3"/>
  <c r="R305" i="3"/>
  <c r="P305" i="3"/>
  <c r="J305" i="3"/>
  <c r="BF305" i="3" s="1"/>
  <c r="BK304" i="3"/>
  <c r="BI304" i="3"/>
  <c r="BH304" i="3"/>
  <c r="BG304" i="3"/>
  <c r="BF304" i="3"/>
  <c r="BE304" i="3"/>
  <c r="T304" i="3"/>
  <c r="R304" i="3"/>
  <c r="P304" i="3"/>
  <c r="J304" i="3"/>
  <c r="BK303" i="3"/>
  <c r="BI303" i="3"/>
  <c r="BH303" i="3"/>
  <c r="BG303" i="3"/>
  <c r="BE303" i="3"/>
  <c r="T303" i="3"/>
  <c r="R303" i="3"/>
  <c r="P303" i="3"/>
  <c r="J303" i="3"/>
  <c r="BF303" i="3" s="1"/>
  <c r="BK302" i="3"/>
  <c r="BI302" i="3"/>
  <c r="BH302" i="3"/>
  <c r="BG302" i="3"/>
  <c r="BF302" i="3"/>
  <c r="BE302" i="3"/>
  <c r="T302" i="3"/>
  <c r="R302" i="3"/>
  <c r="P302" i="3"/>
  <c r="J302" i="3"/>
  <c r="BK301" i="3"/>
  <c r="BI301" i="3"/>
  <c r="BH301" i="3"/>
  <c r="BG301" i="3"/>
  <c r="BE301" i="3"/>
  <c r="T301" i="3"/>
  <c r="R301" i="3"/>
  <c r="P301" i="3"/>
  <c r="J301" i="3"/>
  <c r="BF301" i="3" s="1"/>
  <c r="BK300" i="3"/>
  <c r="BI300" i="3"/>
  <c r="BH300" i="3"/>
  <c r="BG300" i="3"/>
  <c r="BF300" i="3"/>
  <c r="BE300" i="3"/>
  <c r="T300" i="3"/>
  <c r="R300" i="3"/>
  <c r="P300" i="3"/>
  <c r="J300" i="3"/>
  <c r="BK299" i="3"/>
  <c r="BI299" i="3"/>
  <c r="BH299" i="3"/>
  <c r="BG299" i="3"/>
  <c r="BE299" i="3"/>
  <c r="T299" i="3"/>
  <c r="R299" i="3"/>
  <c r="P299" i="3"/>
  <c r="J299" i="3"/>
  <c r="BF299" i="3" s="1"/>
  <c r="BK298" i="3"/>
  <c r="BI298" i="3"/>
  <c r="BH298" i="3"/>
  <c r="BG298" i="3"/>
  <c r="BF298" i="3"/>
  <c r="BE298" i="3"/>
  <c r="T298" i="3"/>
  <c r="R298" i="3"/>
  <c r="P298" i="3"/>
  <c r="J298" i="3"/>
  <c r="BK297" i="3"/>
  <c r="BI297" i="3"/>
  <c r="BH297" i="3"/>
  <c r="BG297" i="3"/>
  <c r="BE297" i="3"/>
  <c r="T297" i="3"/>
  <c r="R297" i="3"/>
  <c r="P297" i="3"/>
  <c r="J297" i="3"/>
  <c r="BF297" i="3" s="1"/>
  <c r="BK296" i="3"/>
  <c r="BI296" i="3"/>
  <c r="BH296" i="3"/>
  <c r="BG296" i="3"/>
  <c r="BF296" i="3"/>
  <c r="BE296" i="3"/>
  <c r="T296" i="3"/>
  <c r="R296" i="3"/>
  <c r="P296" i="3"/>
  <c r="J296" i="3"/>
  <c r="BK295" i="3"/>
  <c r="BI295" i="3"/>
  <c r="BH295" i="3"/>
  <c r="BG295" i="3"/>
  <c r="BE295" i="3"/>
  <c r="T295" i="3"/>
  <c r="R295" i="3"/>
  <c r="P295" i="3"/>
  <c r="J295" i="3"/>
  <c r="BF295" i="3" s="1"/>
  <c r="BK294" i="3"/>
  <c r="BI294" i="3"/>
  <c r="BH294" i="3"/>
  <c r="BG294" i="3"/>
  <c r="BF294" i="3"/>
  <c r="BE294" i="3"/>
  <c r="T294" i="3"/>
  <c r="R294" i="3"/>
  <c r="P294" i="3"/>
  <c r="J294" i="3"/>
  <c r="BK293" i="3"/>
  <c r="BI293" i="3"/>
  <c r="BH293" i="3"/>
  <c r="BG293" i="3"/>
  <c r="BE293" i="3"/>
  <c r="T293" i="3"/>
  <c r="R293" i="3"/>
  <c r="P293" i="3"/>
  <c r="J293" i="3"/>
  <c r="BF293" i="3" s="1"/>
  <c r="BK292" i="3"/>
  <c r="BI292" i="3"/>
  <c r="BH292" i="3"/>
  <c r="BG292" i="3"/>
  <c r="BF292" i="3"/>
  <c r="BE292" i="3"/>
  <c r="T292" i="3"/>
  <c r="R292" i="3"/>
  <c r="R291" i="3" s="1"/>
  <c r="P292" i="3"/>
  <c r="P291" i="3" s="1"/>
  <c r="J292" i="3"/>
  <c r="BK291" i="3"/>
  <c r="T291" i="3"/>
  <c r="J291" i="3"/>
  <c r="BK290" i="3"/>
  <c r="BI290" i="3"/>
  <c r="BH290" i="3"/>
  <c r="BG290" i="3"/>
  <c r="BF290" i="3"/>
  <c r="BE290" i="3"/>
  <c r="T290" i="3"/>
  <c r="R290" i="3"/>
  <c r="P290" i="3"/>
  <c r="J290" i="3"/>
  <c r="BK289" i="3"/>
  <c r="BI289" i="3"/>
  <c r="BH289" i="3"/>
  <c r="BG289" i="3"/>
  <c r="BE289" i="3"/>
  <c r="T289" i="3"/>
  <c r="R289" i="3"/>
  <c r="P289" i="3"/>
  <c r="J289" i="3"/>
  <c r="BF289" i="3" s="1"/>
  <c r="BK288" i="3"/>
  <c r="BI288" i="3"/>
  <c r="BH288" i="3"/>
  <c r="BG288" i="3"/>
  <c r="BF288" i="3"/>
  <c r="BE288" i="3"/>
  <c r="T288" i="3"/>
  <c r="R288" i="3"/>
  <c r="R285" i="3" s="1"/>
  <c r="P288" i="3"/>
  <c r="J288" i="3"/>
  <c r="BK287" i="3"/>
  <c r="BI287" i="3"/>
  <c r="BH287" i="3"/>
  <c r="BG287" i="3"/>
  <c r="BE287" i="3"/>
  <c r="T287" i="3"/>
  <c r="T285" i="3" s="1"/>
  <c r="R287" i="3"/>
  <c r="P287" i="3"/>
  <c r="J287" i="3"/>
  <c r="BF287" i="3" s="1"/>
  <c r="BK286" i="3"/>
  <c r="BK285" i="3" s="1"/>
  <c r="J285" i="3" s="1"/>
  <c r="J114" i="3" s="1"/>
  <c r="BI286" i="3"/>
  <c r="BH286" i="3"/>
  <c r="BG286" i="3"/>
  <c r="BF286" i="3"/>
  <c r="BE286" i="3"/>
  <c r="T286" i="3"/>
  <c r="R286" i="3"/>
  <c r="P286" i="3"/>
  <c r="P285" i="3" s="1"/>
  <c r="J286" i="3"/>
  <c r="BK284" i="3"/>
  <c r="BI284" i="3"/>
  <c r="BH284" i="3"/>
  <c r="BG284" i="3"/>
  <c r="BF284" i="3"/>
  <c r="BE284" i="3"/>
  <c r="T284" i="3"/>
  <c r="R284" i="3"/>
  <c r="P284" i="3"/>
  <c r="J284" i="3"/>
  <c r="BK283" i="3"/>
  <c r="BI283" i="3"/>
  <c r="BH283" i="3"/>
  <c r="BG283" i="3"/>
  <c r="BF283" i="3"/>
  <c r="BE283" i="3"/>
  <c r="T283" i="3"/>
  <c r="T282" i="3" s="1"/>
  <c r="R283" i="3"/>
  <c r="R282" i="3" s="1"/>
  <c r="P283" i="3"/>
  <c r="J283" i="3"/>
  <c r="BK282" i="3"/>
  <c r="J282" i="3" s="1"/>
  <c r="J113" i="3" s="1"/>
  <c r="BK281" i="3"/>
  <c r="BI281" i="3"/>
  <c r="BH281" i="3"/>
  <c r="BG281" i="3"/>
  <c r="BF281" i="3"/>
  <c r="BE281" i="3"/>
  <c r="T281" i="3"/>
  <c r="R281" i="3"/>
  <c r="P281" i="3"/>
  <c r="J281" i="3"/>
  <c r="BK280" i="3"/>
  <c r="BI280" i="3"/>
  <c r="BH280" i="3"/>
  <c r="BG280" i="3"/>
  <c r="BE280" i="3"/>
  <c r="T280" i="3"/>
  <c r="R280" i="3"/>
  <c r="P280" i="3"/>
  <c r="J280" i="3"/>
  <c r="BF280" i="3" s="1"/>
  <c r="BK279" i="3"/>
  <c r="BI279" i="3"/>
  <c r="BH279" i="3"/>
  <c r="BG279" i="3"/>
  <c r="BF279" i="3"/>
  <c r="BE279" i="3"/>
  <c r="T279" i="3"/>
  <c r="R279" i="3"/>
  <c r="P279" i="3"/>
  <c r="J279" i="3"/>
  <c r="BK278" i="3"/>
  <c r="BI278" i="3"/>
  <c r="BH278" i="3"/>
  <c r="BG278" i="3"/>
  <c r="BE278" i="3"/>
  <c r="T278" i="3"/>
  <c r="T276" i="3" s="1"/>
  <c r="R278" i="3"/>
  <c r="P278" i="3"/>
  <c r="J278" i="3"/>
  <c r="BF278" i="3" s="1"/>
  <c r="BK277" i="3"/>
  <c r="BI277" i="3"/>
  <c r="BH277" i="3"/>
  <c r="BG277" i="3"/>
  <c r="BF277" i="3"/>
  <c r="BE277" i="3"/>
  <c r="T277" i="3"/>
  <c r="R277" i="3"/>
  <c r="P277" i="3"/>
  <c r="J277" i="3"/>
  <c r="R276" i="3"/>
  <c r="BK275" i="3"/>
  <c r="BI275" i="3"/>
  <c r="BH275" i="3"/>
  <c r="BG275" i="3"/>
  <c r="BE275" i="3"/>
  <c r="T275" i="3"/>
  <c r="R275" i="3"/>
  <c r="P275" i="3"/>
  <c r="J275" i="3"/>
  <c r="BF275" i="3" s="1"/>
  <c r="BK274" i="3"/>
  <c r="BI274" i="3"/>
  <c r="BH274" i="3"/>
  <c r="BG274" i="3"/>
  <c r="BF274" i="3"/>
  <c r="BE274" i="3"/>
  <c r="T274" i="3"/>
  <c r="R274" i="3"/>
  <c r="P274" i="3"/>
  <c r="J274" i="3"/>
  <c r="BK273" i="3"/>
  <c r="BI273" i="3"/>
  <c r="BH273" i="3"/>
  <c r="BG273" i="3"/>
  <c r="BE273" i="3"/>
  <c r="T273" i="3"/>
  <c r="R273" i="3"/>
  <c r="P273" i="3"/>
  <c r="J273" i="3"/>
  <c r="BF273" i="3" s="1"/>
  <c r="BK272" i="3"/>
  <c r="BI272" i="3"/>
  <c r="BH272" i="3"/>
  <c r="BG272" i="3"/>
  <c r="BF272" i="3"/>
  <c r="BE272" i="3"/>
  <c r="T272" i="3"/>
  <c r="R272" i="3"/>
  <c r="P272" i="3"/>
  <c r="J272" i="3"/>
  <c r="BK271" i="3"/>
  <c r="BI271" i="3"/>
  <c r="BH271" i="3"/>
  <c r="BG271" i="3"/>
  <c r="BE271" i="3"/>
  <c r="T271" i="3"/>
  <c r="R271" i="3"/>
  <c r="P271" i="3"/>
  <c r="J271" i="3"/>
  <c r="BF271" i="3" s="1"/>
  <c r="BK270" i="3"/>
  <c r="BI270" i="3"/>
  <c r="BH270" i="3"/>
  <c r="BG270" i="3"/>
  <c r="BF270" i="3"/>
  <c r="BE270" i="3"/>
  <c r="T270" i="3"/>
  <c r="R270" i="3"/>
  <c r="P270" i="3"/>
  <c r="J270" i="3"/>
  <c r="BK269" i="3"/>
  <c r="BI269" i="3"/>
  <c r="BH269" i="3"/>
  <c r="BG269" i="3"/>
  <c r="BE269" i="3"/>
  <c r="T269" i="3"/>
  <c r="R269" i="3"/>
  <c r="P269" i="3"/>
  <c r="J269" i="3"/>
  <c r="BF269" i="3" s="1"/>
  <c r="BK268" i="3"/>
  <c r="BI268" i="3"/>
  <c r="BH268" i="3"/>
  <c r="BG268" i="3"/>
  <c r="BF268" i="3"/>
  <c r="BE268" i="3"/>
  <c r="T268" i="3"/>
  <c r="R268" i="3"/>
  <c r="P268" i="3"/>
  <c r="J268" i="3"/>
  <c r="BK267" i="3"/>
  <c r="BI267" i="3"/>
  <c r="BH267" i="3"/>
  <c r="BG267" i="3"/>
  <c r="BE267" i="3"/>
  <c r="T267" i="3"/>
  <c r="R267" i="3"/>
  <c r="P267" i="3"/>
  <c r="J267" i="3"/>
  <c r="BF267" i="3" s="1"/>
  <c r="BK266" i="3"/>
  <c r="BI266" i="3"/>
  <c r="BH266" i="3"/>
  <c r="BG266" i="3"/>
  <c r="BF266" i="3"/>
  <c r="BE266" i="3"/>
  <c r="T266" i="3"/>
  <c r="R266" i="3"/>
  <c r="P266" i="3"/>
  <c r="J266" i="3"/>
  <c r="BK265" i="3"/>
  <c r="BI265" i="3"/>
  <c r="BH265" i="3"/>
  <c r="BG265" i="3"/>
  <c r="BE265" i="3"/>
  <c r="T265" i="3"/>
  <c r="R265" i="3"/>
  <c r="P265" i="3"/>
  <c r="J265" i="3"/>
  <c r="BF265" i="3" s="1"/>
  <c r="BK264" i="3"/>
  <c r="BI264" i="3"/>
  <c r="BH264" i="3"/>
  <c r="BG264" i="3"/>
  <c r="BF264" i="3"/>
  <c r="BE264" i="3"/>
  <c r="T264" i="3"/>
  <c r="R264" i="3"/>
  <c r="R263" i="3" s="1"/>
  <c r="P264" i="3"/>
  <c r="J264" i="3"/>
  <c r="BK263" i="3"/>
  <c r="J263" i="3" s="1"/>
  <c r="J111" i="3" s="1"/>
  <c r="T263" i="3"/>
  <c r="BK262" i="3"/>
  <c r="BI262" i="3"/>
  <c r="BH262" i="3"/>
  <c r="BG262" i="3"/>
  <c r="BF262" i="3"/>
  <c r="BE262" i="3"/>
  <c r="T262" i="3"/>
  <c r="R262" i="3"/>
  <c r="P262" i="3"/>
  <c r="J262" i="3"/>
  <c r="BK261" i="3"/>
  <c r="BI261" i="3"/>
  <c r="BH261" i="3"/>
  <c r="BG261" i="3"/>
  <c r="BE261" i="3"/>
  <c r="T261" i="3"/>
  <c r="R261" i="3"/>
  <c r="P261" i="3"/>
  <c r="J261" i="3"/>
  <c r="BF261" i="3" s="1"/>
  <c r="BK260" i="3"/>
  <c r="BI260" i="3"/>
  <c r="BH260" i="3"/>
  <c r="BG260" i="3"/>
  <c r="BF260" i="3"/>
  <c r="BE260" i="3"/>
  <c r="T260" i="3"/>
  <c r="R260" i="3"/>
  <c r="P260" i="3"/>
  <c r="J260" i="3"/>
  <c r="BK259" i="3"/>
  <c r="BI259" i="3"/>
  <c r="BH259" i="3"/>
  <c r="BG259" i="3"/>
  <c r="BE259" i="3"/>
  <c r="T259" i="3"/>
  <c r="R259" i="3"/>
  <c r="P259" i="3"/>
  <c r="J259" i="3"/>
  <c r="BF259" i="3" s="1"/>
  <c r="BK258" i="3"/>
  <c r="BI258" i="3"/>
  <c r="BH258" i="3"/>
  <c r="BG258" i="3"/>
  <c r="BF258" i="3"/>
  <c r="BE258" i="3"/>
  <c r="T258" i="3"/>
  <c r="R258" i="3"/>
  <c r="P258" i="3"/>
  <c r="J258" i="3"/>
  <c r="BK257" i="3"/>
  <c r="BI257" i="3"/>
  <c r="BH257" i="3"/>
  <c r="BG257" i="3"/>
  <c r="BE257" i="3"/>
  <c r="T257" i="3"/>
  <c r="R257" i="3"/>
  <c r="P257" i="3"/>
  <c r="J257" i="3"/>
  <c r="BF257" i="3" s="1"/>
  <c r="BK256" i="3"/>
  <c r="BI256" i="3"/>
  <c r="BH256" i="3"/>
  <c r="BG256" i="3"/>
  <c r="BF256" i="3"/>
  <c r="BE256" i="3"/>
  <c r="T256" i="3"/>
  <c r="R256" i="3"/>
  <c r="P256" i="3"/>
  <c r="J256" i="3"/>
  <c r="BK255" i="3"/>
  <c r="BI255" i="3"/>
  <c r="BH255" i="3"/>
  <c r="BG255" i="3"/>
  <c r="BE255" i="3"/>
  <c r="T255" i="3"/>
  <c r="R255" i="3"/>
  <c r="P255" i="3"/>
  <c r="J255" i="3"/>
  <c r="BF255" i="3" s="1"/>
  <c r="BK254" i="3"/>
  <c r="BI254" i="3"/>
  <c r="BH254" i="3"/>
  <c r="BG254" i="3"/>
  <c r="BF254" i="3"/>
  <c r="BE254" i="3"/>
  <c r="T254" i="3"/>
  <c r="R254" i="3"/>
  <c r="P254" i="3"/>
  <c r="J254" i="3"/>
  <c r="BK253" i="3"/>
  <c r="BI253" i="3"/>
  <c r="BH253" i="3"/>
  <c r="BG253" i="3"/>
  <c r="BE253" i="3"/>
  <c r="T253" i="3"/>
  <c r="R253" i="3"/>
  <c r="P253" i="3"/>
  <c r="J253" i="3"/>
  <c r="BF253" i="3" s="1"/>
  <c r="BK252" i="3"/>
  <c r="BI252" i="3"/>
  <c r="BH252" i="3"/>
  <c r="BG252" i="3"/>
  <c r="BF252" i="3"/>
  <c r="BE252" i="3"/>
  <c r="T252" i="3"/>
  <c r="R252" i="3"/>
  <c r="P252" i="3"/>
  <c r="J252" i="3"/>
  <c r="BK251" i="3"/>
  <c r="BI251" i="3"/>
  <c r="BH251" i="3"/>
  <c r="BG251" i="3"/>
  <c r="BE251" i="3"/>
  <c r="T251" i="3"/>
  <c r="R251" i="3"/>
  <c r="P251" i="3"/>
  <c r="J251" i="3"/>
  <c r="BF251" i="3" s="1"/>
  <c r="BK250" i="3"/>
  <c r="BI250" i="3"/>
  <c r="BH250" i="3"/>
  <c r="BG250" i="3"/>
  <c r="BF250" i="3"/>
  <c r="BE250" i="3"/>
  <c r="T250" i="3"/>
  <c r="R250" i="3"/>
  <c r="P250" i="3"/>
  <c r="P246" i="3" s="1"/>
  <c r="J250" i="3"/>
  <c r="BK249" i="3"/>
  <c r="BI249" i="3"/>
  <c r="BH249" i="3"/>
  <c r="BG249" i="3"/>
  <c r="BE249" i="3"/>
  <c r="T249" i="3"/>
  <c r="R249" i="3"/>
  <c r="P249" i="3"/>
  <c r="J249" i="3"/>
  <c r="BF249" i="3" s="1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E247" i="3"/>
  <c r="T247" i="3"/>
  <c r="T246" i="3" s="1"/>
  <c r="R247" i="3"/>
  <c r="P247" i="3"/>
  <c r="J247" i="3"/>
  <c r="BF247" i="3" s="1"/>
  <c r="BK246" i="3"/>
  <c r="BK245" i="3"/>
  <c r="BI245" i="3"/>
  <c r="BH245" i="3"/>
  <c r="BG245" i="3"/>
  <c r="BF245" i="3"/>
  <c r="BE245" i="3"/>
  <c r="T245" i="3"/>
  <c r="R245" i="3"/>
  <c r="P245" i="3"/>
  <c r="J245" i="3"/>
  <c r="BK244" i="3"/>
  <c r="BI244" i="3"/>
  <c r="BH244" i="3"/>
  <c r="BG244" i="3"/>
  <c r="BE244" i="3"/>
  <c r="T244" i="3"/>
  <c r="R244" i="3"/>
  <c r="P244" i="3"/>
  <c r="J244" i="3"/>
  <c r="BF244" i="3" s="1"/>
  <c r="BK243" i="3"/>
  <c r="BI243" i="3"/>
  <c r="BH243" i="3"/>
  <c r="BG243" i="3"/>
  <c r="BF243" i="3"/>
  <c r="BE243" i="3"/>
  <c r="T243" i="3"/>
  <c r="R243" i="3"/>
  <c r="P243" i="3"/>
  <c r="J243" i="3"/>
  <c r="BK242" i="3"/>
  <c r="BI242" i="3"/>
  <c r="BH242" i="3"/>
  <c r="BG242" i="3"/>
  <c r="BE242" i="3"/>
  <c r="T242" i="3"/>
  <c r="R242" i="3"/>
  <c r="P242" i="3"/>
  <c r="J242" i="3"/>
  <c r="BF242" i="3" s="1"/>
  <c r="BK241" i="3"/>
  <c r="BI241" i="3"/>
  <c r="BH241" i="3"/>
  <c r="BG241" i="3"/>
  <c r="BF241" i="3"/>
  <c r="BE241" i="3"/>
  <c r="T241" i="3"/>
  <c r="R241" i="3"/>
  <c r="P241" i="3"/>
  <c r="J241" i="3"/>
  <c r="BK240" i="3"/>
  <c r="BI240" i="3"/>
  <c r="BH240" i="3"/>
  <c r="BG240" i="3"/>
  <c r="BE240" i="3"/>
  <c r="T240" i="3"/>
  <c r="R240" i="3"/>
  <c r="P240" i="3"/>
  <c r="J240" i="3"/>
  <c r="BF240" i="3" s="1"/>
  <c r="BK239" i="3"/>
  <c r="BI239" i="3"/>
  <c r="BH239" i="3"/>
  <c r="BG239" i="3"/>
  <c r="BF239" i="3"/>
  <c r="BE239" i="3"/>
  <c r="T239" i="3"/>
  <c r="R239" i="3"/>
  <c r="P239" i="3"/>
  <c r="J239" i="3"/>
  <c r="BK238" i="3"/>
  <c r="BI238" i="3"/>
  <c r="BH238" i="3"/>
  <c r="BG238" i="3"/>
  <c r="BE238" i="3"/>
  <c r="T238" i="3"/>
  <c r="R238" i="3"/>
  <c r="P238" i="3"/>
  <c r="J238" i="3"/>
  <c r="BF238" i="3" s="1"/>
  <c r="BK237" i="3"/>
  <c r="BI237" i="3"/>
  <c r="BH237" i="3"/>
  <c r="BG237" i="3"/>
  <c r="BF237" i="3"/>
  <c r="BE237" i="3"/>
  <c r="T237" i="3"/>
  <c r="R237" i="3"/>
  <c r="P237" i="3"/>
  <c r="J237" i="3"/>
  <c r="BK236" i="3"/>
  <c r="BI236" i="3"/>
  <c r="BH236" i="3"/>
  <c r="BG236" i="3"/>
  <c r="BE236" i="3"/>
  <c r="T236" i="3"/>
  <c r="R236" i="3"/>
  <c r="P236" i="3"/>
  <c r="J236" i="3"/>
  <c r="BF236" i="3" s="1"/>
  <c r="BK235" i="3"/>
  <c r="BI235" i="3"/>
  <c r="BH235" i="3"/>
  <c r="BG235" i="3"/>
  <c r="BF235" i="3"/>
  <c r="BE235" i="3"/>
  <c r="T235" i="3"/>
  <c r="R235" i="3"/>
  <c r="P235" i="3"/>
  <c r="J235" i="3"/>
  <c r="BK234" i="3"/>
  <c r="BI234" i="3"/>
  <c r="BH234" i="3"/>
  <c r="BG234" i="3"/>
  <c r="BE234" i="3"/>
  <c r="T234" i="3"/>
  <c r="R234" i="3"/>
  <c r="P234" i="3"/>
  <c r="J234" i="3"/>
  <c r="BF234" i="3" s="1"/>
  <c r="BK233" i="3"/>
  <c r="BI233" i="3"/>
  <c r="BH233" i="3"/>
  <c r="BG233" i="3"/>
  <c r="BF233" i="3"/>
  <c r="BE233" i="3"/>
  <c r="T233" i="3"/>
  <c r="R233" i="3"/>
  <c r="P233" i="3"/>
  <c r="J233" i="3"/>
  <c r="BK232" i="3"/>
  <c r="BI232" i="3"/>
  <c r="BH232" i="3"/>
  <c r="BG232" i="3"/>
  <c r="BE232" i="3"/>
  <c r="T232" i="3"/>
  <c r="R232" i="3"/>
  <c r="P232" i="3"/>
  <c r="J232" i="3"/>
  <c r="BF232" i="3" s="1"/>
  <c r="BK231" i="3"/>
  <c r="BI231" i="3"/>
  <c r="BH231" i="3"/>
  <c r="BG231" i="3"/>
  <c r="BF231" i="3"/>
  <c r="BE231" i="3"/>
  <c r="T231" i="3"/>
  <c r="R231" i="3"/>
  <c r="P231" i="3"/>
  <c r="J231" i="3"/>
  <c r="BK230" i="3"/>
  <c r="BI230" i="3"/>
  <c r="BH230" i="3"/>
  <c r="BG230" i="3"/>
  <c r="BE230" i="3"/>
  <c r="T230" i="3"/>
  <c r="R230" i="3"/>
  <c r="P230" i="3"/>
  <c r="J230" i="3"/>
  <c r="BF230" i="3" s="1"/>
  <c r="BK229" i="3"/>
  <c r="BI229" i="3"/>
  <c r="BH229" i="3"/>
  <c r="BG229" i="3"/>
  <c r="BF229" i="3"/>
  <c r="BE229" i="3"/>
  <c r="T229" i="3"/>
  <c r="R229" i="3"/>
  <c r="R228" i="3" s="1"/>
  <c r="P229" i="3"/>
  <c r="J229" i="3"/>
  <c r="BK228" i="3"/>
  <c r="J228" i="3" s="1"/>
  <c r="J109" i="3" s="1"/>
  <c r="T228" i="3"/>
  <c r="BK226" i="3"/>
  <c r="BI226" i="3"/>
  <c r="BH226" i="3"/>
  <c r="BG226" i="3"/>
  <c r="BF226" i="3"/>
  <c r="BE226" i="3"/>
  <c r="T226" i="3"/>
  <c r="R226" i="3"/>
  <c r="R225" i="3" s="1"/>
  <c r="P226" i="3"/>
  <c r="P225" i="3" s="1"/>
  <c r="J226" i="3"/>
  <c r="BK225" i="3"/>
  <c r="J225" i="3" s="1"/>
  <c r="J107" i="3" s="1"/>
  <c r="T225" i="3"/>
  <c r="BK224" i="3"/>
  <c r="BI224" i="3"/>
  <c r="BH224" i="3"/>
  <c r="BG224" i="3"/>
  <c r="BF224" i="3"/>
  <c r="BE224" i="3"/>
  <c r="T224" i="3"/>
  <c r="R224" i="3"/>
  <c r="P224" i="3"/>
  <c r="J224" i="3"/>
  <c r="BK223" i="3"/>
  <c r="BI223" i="3"/>
  <c r="BH223" i="3"/>
  <c r="BG223" i="3"/>
  <c r="BE223" i="3"/>
  <c r="T223" i="3"/>
  <c r="R223" i="3"/>
  <c r="P223" i="3"/>
  <c r="J223" i="3"/>
  <c r="BF223" i="3" s="1"/>
  <c r="BK222" i="3"/>
  <c r="BI222" i="3"/>
  <c r="BH222" i="3"/>
  <c r="BG222" i="3"/>
  <c r="BF222" i="3"/>
  <c r="BE222" i="3"/>
  <c r="T222" i="3"/>
  <c r="R222" i="3"/>
  <c r="P222" i="3"/>
  <c r="J222" i="3"/>
  <c r="BK221" i="3"/>
  <c r="BI221" i="3"/>
  <c r="BH221" i="3"/>
  <c r="BG221" i="3"/>
  <c r="BE221" i="3"/>
  <c r="T221" i="3"/>
  <c r="R221" i="3"/>
  <c r="P221" i="3"/>
  <c r="J221" i="3"/>
  <c r="BF221" i="3" s="1"/>
  <c r="BK220" i="3"/>
  <c r="BI220" i="3"/>
  <c r="BH220" i="3"/>
  <c r="BG220" i="3"/>
  <c r="BF220" i="3"/>
  <c r="BE220" i="3"/>
  <c r="T220" i="3"/>
  <c r="R220" i="3"/>
  <c r="P220" i="3"/>
  <c r="J220" i="3"/>
  <c r="BK219" i="3"/>
  <c r="BI219" i="3"/>
  <c r="BH219" i="3"/>
  <c r="BG219" i="3"/>
  <c r="BE219" i="3"/>
  <c r="T219" i="3"/>
  <c r="R219" i="3"/>
  <c r="P219" i="3"/>
  <c r="J219" i="3"/>
  <c r="BF219" i="3" s="1"/>
  <c r="BK218" i="3"/>
  <c r="BI218" i="3"/>
  <c r="BH218" i="3"/>
  <c r="BG218" i="3"/>
  <c r="BF218" i="3"/>
  <c r="BE218" i="3"/>
  <c r="T218" i="3"/>
  <c r="R218" i="3"/>
  <c r="P218" i="3"/>
  <c r="J218" i="3"/>
  <c r="BK217" i="3"/>
  <c r="BI217" i="3"/>
  <c r="BH217" i="3"/>
  <c r="BG217" i="3"/>
  <c r="BE217" i="3"/>
  <c r="T217" i="3"/>
  <c r="R217" i="3"/>
  <c r="P217" i="3"/>
  <c r="J217" i="3"/>
  <c r="BF217" i="3" s="1"/>
  <c r="BK216" i="3"/>
  <c r="BI216" i="3"/>
  <c r="BH216" i="3"/>
  <c r="BG216" i="3"/>
  <c r="BF216" i="3"/>
  <c r="BE216" i="3"/>
  <c r="T216" i="3"/>
  <c r="R216" i="3"/>
  <c r="P216" i="3"/>
  <c r="J216" i="3"/>
  <c r="BK215" i="3"/>
  <c r="BI215" i="3"/>
  <c r="BH215" i="3"/>
  <c r="BG215" i="3"/>
  <c r="BE215" i="3"/>
  <c r="T215" i="3"/>
  <c r="R215" i="3"/>
  <c r="P215" i="3"/>
  <c r="J215" i="3"/>
  <c r="BF215" i="3" s="1"/>
  <c r="BK214" i="3"/>
  <c r="BI214" i="3"/>
  <c r="BH214" i="3"/>
  <c r="BG214" i="3"/>
  <c r="BF214" i="3"/>
  <c r="BE214" i="3"/>
  <c r="T214" i="3"/>
  <c r="R214" i="3"/>
  <c r="P214" i="3"/>
  <c r="J214" i="3"/>
  <c r="BK213" i="3"/>
  <c r="BI213" i="3"/>
  <c r="BH213" i="3"/>
  <c r="BG213" i="3"/>
  <c r="BE213" i="3"/>
  <c r="T213" i="3"/>
  <c r="R213" i="3"/>
  <c r="P213" i="3"/>
  <c r="J213" i="3"/>
  <c r="BF213" i="3" s="1"/>
  <c r="BK212" i="3"/>
  <c r="BI212" i="3"/>
  <c r="BH212" i="3"/>
  <c r="BG212" i="3"/>
  <c r="BF212" i="3"/>
  <c r="BE212" i="3"/>
  <c r="T212" i="3"/>
  <c r="R212" i="3"/>
  <c r="P212" i="3"/>
  <c r="J212" i="3"/>
  <c r="BK211" i="3"/>
  <c r="BI211" i="3"/>
  <c r="BH211" i="3"/>
  <c r="BG211" i="3"/>
  <c r="BE211" i="3"/>
  <c r="T211" i="3"/>
  <c r="R211" i="3"/>
  <c r="P211" i="3"/>
  <c r="J211" i="3"/>
  <c r="BF211" i="3" s="1"/>
  <c r="BK210" i="3"/>
  <c r="BI210" i="3"/>
  <c r="BH210" i="3"/>
  <c r="BG210" i="3"/>
  <c r="BF210" i="3"/>
  <c r="BE210" i="3"/>
  <c r="T210" i="3"/>
  <c r="R210" i="3"/>
  <c r="P210" i="3"/>
  <c r="J210" i="3"/>
  <c r="BK209" i="3"/>
  <c r="BI209" i="3"/>
  <c r="BH209" i="3"/>
  <c r="BG209" i="3"/>
  <c r="BE209" i="3"/>
  <c r="T209" i="3"/>
  <c r="R209" i="3"/>
  <c r="P209" i="3"/>
  <c r="J209" i="3"/>
  <c r="BF209" i="3" s="1"/>
  <c r="BK208" i="3"/>
  <c r="BK206" i="3" s="1"/>
  <c r="J206" i="3" s="1"/>
  <c r="J106" i="3" s="1"/>
  <c r="BI208" i="3"/>
  <c r="BH208" i="3"/>
  <c r="BG208" i="3"/>
  <c r="BF208" i="3"/>
  <c r="BE208" i="3"/>
  <c r="T208" i="3"/>
  <c r="R208" i="3"/>
  <c r="P208" i="3"/>
  <c r="J208" i="3"/>
  <c r="BK207" i="3"/>
  <c r="BI207" i="3"/>
  <c r="BH207" i="3"/>
  <c r="BG207" i="3"/>
  <c r="BE207" i="3"/>
  <c r="T207" i="3"/>
  <c r="R207" i="3"/>
  <c r="R206" i="3" s="1"/>
  <c r="P207" i="3"/>
  <c r="J207" i="3"/>
  <c r="BF207" i="3" s="1"/>
  <c r="P206" i="3"/>
  <c r="BK205" i="3"/>
  <c r="BI205" i="3"/>
  <c r="BH205" i="3"/>
  <c r="BG205" i="3"/>
  <c r="BF205" i="3"/>
  <c r="BE205" i="3"/>
  <c r="T205" i="3"/>
  <c r="R205" i="3"/>
  <c r="P205" i="3"/>
  <c r="J205" i="3"/>
  <c r="BK204" i="3"/>
  <c r="BI204" i="3"/>
  <c r="BH204" i="3"/>
  <c r="BG204" i="3"/>
  <c r="BF204" i="3"/>
  <c r="BE204" i="3"/>
  <c r="T204" i="3"/>
  <c r="R204" i="3"/>
  <c r="P204" i="3"/>
  <c r="J204" i="3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BE202" i="3"/>
  <c r="T202" i="3"/>
  <c r="R202" i="3"/>
  <c r="P202" i="3"/>
  <c r="J202" i="3"/>
  <c r="BK201" i="3"/>
  <c r="BI201" i="3"/>
  <c r="BH201" i="3"/>
  <c r="BG201" i="3"/>
  <c r="BF201" i="3"/>
  <c r="BE201" i="3"/>
  <c r="T201" i="3"/>
  <c r="R201" i="3"/>
  <c r="P201" i="3"/>
  <c r="J201" i="3"/>
  <c r="BK200" i="3"/>
  <c r="BI200" i="3"/>
  <c r="BH200" i="3"/>
  <c r="BG200" i="3"/>
  <c r="BF200" i="3"/>
  <c r="BE200" i="3"/>
  <c r="T200" i="3"/>
  <c r="R200" i="3"/>
  <c r="P200" i="3"/>
  <c r="J200" i="3"/>
  <c r="BK199" i="3"/>
  <c r="BI199" i="3"/>
  <c r="BH199" i="3"/>
  <c r="BG199" i="3"/>
  <c r="BF199" i="3"/>
  <c r="BE199" i="3"/>
  <c r="T199" i="3"/>
  <c r="R199" i="3"/>
  <c r="P199" i="3"/>
  <c r="J199" i="3"/>
  <c r="BK198" i="3"/>
  <c r="BI198" i="3"/>
  <c r="BH198" i="3"/>
  <c r="BG198" i="3"/>
  <c r="BF198" i="3"/>
  <c r="BE198" i="3"/>
  <c r="T198" i="3"/>
  <c r="R198" i="3"/>
  <c r="P198" i="3"/>
  <c r="J198" i="3"/>
  <c r="BK197" i="3"/>
  <c r="BI197" i="3"/>
  <c r="BH197" i="3"/>
  <c r="BG197" i="3"/>
  <c r="BF197" i="3"/>
  <c r="BE197" i="3"/>
  <c r="T197" i="3"/>
  <c r="R197" i="3"/>
  <c r="P197" i="3"/>
  <c r="J197" i="3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F195" i="3"/>
  <c r="BE195" i="3"/>
  <c r="T195" i="3"/>
  <c r="R195" i="3"/>
  <c r="P195" i="3"/>
  <c r="J195" i="3"/>
  <c r="BK194" i="3"/>
  <c r="BI194" i="3"/>
  <c r="BH194" i="3"/>
  <c r="BG194" i="3"/>
  <c r="BF194" i="3"/>
  <c r="BE194" i="3"/>
  <c r="T194" i="3"/>
  <c r="R194" i="3"/>
  <c r="P194" i="3"/>
  <c r="J194" i="3"/>
  <c r="BK193" i="3"/>
  <c r="BI193" i="3"/>
  <c r="BH193" i="3"/>
  <c r="BG193" i="3"/>
  <c r="BF193" i="3"/>
  <c r="BE193" i="3"/>
  <c r="T193" i="3"/>
  <c r="R193" i="3"/>
  <c r="P193" i="3"/>
  <c r="J193" i="3"/>
  <c r="BK192" i="3"/>
  <c r="BI192" i="3"/>
  <c r="BH192" i="3"/>
  <c r="BG192" i="3"/>
  <c r="BF192" i="3"/>
  <c r="BE192" i="3"/>
  <c r="T192" i="3"/>
  <c r="R192" i="3"/>
  <c r="P192" i="3"/>
  <c r="J192" i="3"/>
  <c r="BK191" i="3"/>
  <c r="BI191" i="3"/>
  <c r="BH191" i="3"/>
  <c r="BG191" i="3"/>
  <c r="BF191" i="3"/>
  <c r="BE191" i="3"/>
  <c r="T191" i="3"/>
  <c r="R191" i="3"/>
  <c r="P191" i="3"/>
  <c r="J191" i="3"/>
  <c r="BK190" i="3"/>
  <c r="BI190" i="3"/>
  <c r="BH190" i="3"/>
  <c r="BG190" i="3"/>
  <c r="BF190" i="3"/>
  <c r="BE190" i="3"/>
  <c r="T190" i="3"/>
  <c r="R190" i="3"/>
  <c r="P190" i="3"/>
  <c r="J190" i="3"/>
  <c r="BK189" i="3"/>
  <c r="BI189" i="3"/>
  <c r="BH189" i="3"/>
  <c r="BG189" i="3"/>
  <c r="BF189" i="3"/>
  <c r="BE189" i="3"/>
  <c r="T189" i="3"/>
  <c r="R189" i="3"/>
  <c r="P189" i="3"/>
  <c r="J189" i="3"/>
  <c r="BK188" i="3"/>
  <c r="BI188" i="3"/>
  <c r="BH188" i="3"/>
  <c r="BG188" i="3"/>
  <c r="BF188" i="3"/>
  <c r="BE188" i="3"/>
  <c r="T188" i="3"/>
  <c r="R188" i="3"/>
  <c r="P188" i="3"/>
  <c r="J188" i="3"/>
  <c r="BK187" i="3"/>
  <c r="BI187" i="3"/>
  <c r="BH187" i="3"/>
  <c r="BG187" i="3"/>
  <c r="BF187" i="3"/>
  <c r="BE187" i="3"/>
  <c r="T187" i="3"/>
  <c r="R187" i="3"/>
  <c r="P187" i="3"/>
  <c r="J187" i="3"/>
  <c r="BK186" i="3"/>
  <c r="BI186" i="3"/>
  <c r="BH186" i="3"/>
  <c r="BG186" i="3"/>
  <c r="BF186" i="3"/>
  <c r="BE186" i="3"/>
  <c r="T186" i="3"/>
  <c r="R186" i="3"/>
  <c r="P186" i="3"/>
  <c r="J186" i="3"/>
  <c r="BK185" i="3"/>
  <c r="BI185" i="3"/>
  <c r="BH185" i="3"/>
  <c r="BG185" i="3"/>
  <c r="BF185" i="3"/>
  <c r="BE185" i="3"/>
  <c r="T185" i="3"/>
  <c r="R185" i="3"/>
  <c r="P185" i="3"/>
  <c r="J185" i="3"/>
  <c r="BK184" i="3"/>
  <c r="BI184" i="3"/>
  <c r="BH184" i="3"/>
  <c r="BG184" i="3"/>
  <c r="BF184" i="3"/>
  <c r="BE184" i="3"/>
  <c r="T184" i="3"/>
  <c r="R184" i="3"/>
  <c r="P184" i="3"/>
  <c r="J184" i="3"/>
  <c r="BK183" i="3"/>
  <c r="BI183" i="3"/>
  <c r="BH183" i="3"/>
  <c r="BG183" i="3"/>
  <c r="BF183" i="3"/>
  <c r="BE183" i="3"/>
  <c r="T183" i="3"/>
  <c r="R183" i="3"/>
  <c r="P183" i="3"/>
  <c r="J183" i="3"/>
  <c r="BK182" i="3"/>
  <c r="BI182" i="3"/>
  <c r="BH182" i="3"/>
  <c r="BG182" i="3"/>
  <c r="BF182" i="3"/>
  <c r="BE182" i="3"/>
  <c r="T182" i="3"/>
  <c r="R182" i="3"/>
  <c r="P182" i="3"/>
  <c r="J182" i="3"/>
  <c r="BK181" i="3"/>
  <c r="BI181" i="3"/>
  <c r="BH181" i="3"/>
  <c r="BG181" i="3"/>
  <c r="BF181" i="3"/>
  <c r="BE181" i="3"/>
  <c r="T181" i="3"/>
  <c r="R181" i="3"/>
  <c r="P181" i="3"/>
  <c r="J181" i="3"/>
  <c r="BK180" i="3"/>
  <c r="BI180" i="3"/>
  <c r="BH180" i="3"/>
  <c r="BG180" i="3"/>
  <c r="BF180" i="3"/>
  <c r="BE180" i="3"/>
  <c r="T180" i="3"/>
  <c r="R180" i="3"/>
  <c r="P180" i="3"/>
  <c r="J180" i="3"/>
  <c r="BK179" i="3"/>
  <c r="BI179" i="3"/>
  <c r="BH179" i="3"/>
  <c r="BG179" i="3"/>
  <c r="BF179" i="3"/>
  <c r="BE179" i="3"/>
  <c r="T179" i="3"/>
  <c r="R179" i="3"/>
  <c r="R177" i="3" s="1"/>
  <c r="P179" i="3"/>
  <c r="J179" i="3"/>
  <c r="BK178" i="3"/>
  <c r="BK177" i="3" s="1"/>
  <c r="J177" i="3" s="1"/>
  <c r="J105" i="3" s="1"/>
  <c r="BI178" i="3"/>
  <c r="BH178" i="3"/>
  <c r="BG178" i="3"/>
  <c r="BF178" i="3"/>
  <c r="BE178" i="3"/>
  <c r="T178" i="3"/>
  <c r="R178" i="3"/>
  <c r="P178" i="3"/>
  <c r="P177" i="3" s="1"/>
  <c r="J178" i="3"/>
  <c r="BK176" i="3"/>
  <c r="BI176" i="3"/>
  <c r="BH176" i="3"/>
  <c r="BG176" i="3"/>
  <c r="BE176" i="3"/>
  <c r="T176" i="3"/>
  <c r="T175" i="3" s="1"/>
  <c r="R176" i="3"/>
  <c r="R175" i="3" s="1"/>
  <c r="P176" i="3"/>
  <c r="J176" i="3"/>
  <c r="BF176" i="3" s="1"/>
  <c r="BK175" i="3"/>
  <c r="J175" i="3" s="1"/>
  <c r="J104" i="3" s="1"/>
  <c r="P175" i="3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BE173" i="3"/>
  <c r="T173" i="3"/>
  <c r="R173" i="3"/>
  <c r="P173" i="3"/>
  <c r="J173" i="3"/>
  <c r="BK172" i="3"/>
  <c r="BI172" i="3"/>
  <c r="BH172" i="3"/>
  <c r="BG172" i="3"/>
  <c r="BF172" i="3"/>
  <c r="BE172" i="3"/>
  <c r="T172" i="3"/>
  <c r="R172" i="3"/>
  <c r="P172" i="3"/>
  <c r="J172" i="3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F170" i="3"/>
  <c r="BE170" i="3"/>
  <c r="T170" i="3"/>
  <c r="R170" i="3"/>
  <c r="P170" i="3"/>
  <c r="J170" i="3"/>
  <c r="BK169" i="3"/>
  <c r="BK168" i="3" s="1"/>
  <c r="J168" i="3" s="1"/>
  <c r="BI169" i="3"/>
  <c r="BH169" i="3"/>
  <c r="BG169" i="3"/>
  <c r="BF169" i="3"/>
  <c r="BE169" i="3"/>
  <c r="T169" i="3"/>
  <c r="T168" i="3" s="1"/>
  <c r="R169" i="3"/>
  <c r="P169" i="3"/>
  <c r="J169" i="3"/>
  <c r="R168" i="3"/>
  <c r="P168" i="3"/>
  <c r="BK167" i="3"/>
  <c r="BI167" i="3"/>
  <c r="BH167" i="3"/>
  <c r="BG167" i="3"/>
  <c r="BE167" i="3"/>
  <c r="T167" i="3"/>
  <c r="R167" i="3"/>
  <c r="P167" i="3"/>
  <c r="J167" i="3"/>
  <c r="BF167" i="3" s="1"/>
  <c r="BK166" i="3"/>
  <c r="BI166" i="3"/>
  <c r="BH166" i="3"/>
  <c r="BG166" i="3"/>
  <c r="BF166" i="3"/>
  <c r="BE166" i="3"/>
  <c r="T166" i="3"/>
  <c r="R166" i="3"/>
  <c r="P166" i="3"/>
  <c r="J166" i="3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F164" i="3"/>
  <c r="BE164" i="3"/>
  <c r="T164" i="3"/>
  <c r="R164" i="3"/>
  <c r="P164" i="3"/>
  <c r="J164" i="3"/>
  <c r="BK163" i="3"/>
  <c r="BI163" i="3"/>
  <c r="BH163" i="3"/>
  <c r="BG163" i="3"/>
  <c r="BE163" i="3"/>
  <c r="F35" i="3" s="1"/>
  <c r="AZ97" i="1" s="1"/>
  <c r="T163" i="3"/>
  <c r="R163" i="3"/>
  <c r="P163" i="3"/>
  <c r="J163" i="3"/>
  <c r="BF163" i="3" s="1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F39" i="3" s="1"/>
  <c r="BD97" i="1" s="1"/>
  <c r="BH161" i="3"/>
  <c r="BG161" i="3"/>
  <c r="BE161" i="3"/>
  <c r="T161" i="3"/>
  <c r="R161" i="3"/>
  <c r="P161" i="3"/>
  <c r="J161" i="3"/>
  <c r="BF161" i="3" s="1"/>
  <c r="BK160" i="3"/>
  <c r="BK156" i="3" s="1"/>
  <c r="J156" i="3" s="1"/>
  <c r="J102" i="3" s="1"/>
  <c r="BI160" i="3"/>
  <c r="BH160" i="3"/>
  <c r="BG160" i="3"/>
  <c r="BF160" i="3"/>
  <c r="BE160" i="3"/>
  <c r="T160" i="3"/>
  <c r="R160" i="3"/>
  <c r="P160" i="3"/>
  <c r="P156" i="3" s="1"/>
  <c r="J160" i="3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E157" i="3"/>
  <c r="T157" i="3"/>
  <c r="R157" i="3"/>
  <c r="P157" i="3"/>
  <c r="J157" i="3"/>
  <c r="BF157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E153" i="3"/>
  <c r="T153" i="3"/>
  <c r="R153" i="3"/>
  <c r="P153" i="3"/>
  <c r="J153" i="3"/>
  <c r="BF153" i="3" s="1"/>
  <c r="J36" i="3" s="1"/>
  <c r="AW97" i="1" s="1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T150" i="3" s="1"/>
  <c r="R151" i="3"/>
  <c r="R150" i="3" s="1"/>
  <c r="P151" i="3"/>
  <c r="J151" i="3"/>
  <c r="BF151" i="3" s="1"/>
  <c r="BK150" i="3"/>
  <c r="J150" i="3" s="1"/>
  <c r="J101" i="3" s="1"/>
  <c r="BK149" i="3"/>
  <c r="BI149" i="3"/>
  <c r="BH149" i="3"/>
  <c r="BG149" i="3"/>
  <c r="BF149" i="3"/>
  <c r="BE149" i="3"/>
  <c r="T149" i="3"/>
  <c r="R149" i="3"/>
  <c r="R147" i="3" s="1"/>
  <c r="P149" i="3"/>
  <c r="J149" i="3"/>
  <c r="BK148" i="3"/>
  <c r="BI148" i="3"/>
  <c r="BH148" i="3"/>
  <c r="BG148" i="3"/>
  <c r="BE148" i="3"/>
  <c r="T148" i="3"/>
  <c r="T147" i="3" s="1"/>
  <c r="R148" i="3"/>
  <c r="P148" i="3"/>
  <c r="J148" i="3"/>
  <c r="BF148" i="3" s="1"/>
  <c r="BK147" i="3"/>
  <c r="P147" i="3"/>
  <c r="J147" i="3"/>
  <c r="J100" i="3" s="1"/>
  <c r="J142" i="3"/>
  <c r="F142" i="3"/>
  <c r="J141" i="3"/>
  <c r="F141" i="3"/>
  <c r="J139" i="3"/>
  <c r="F139" i="3"/>
  <c r="E137" i="3"/>
  <c r="J115" i="3"/>
  <c r="J103" i="3"/>
  <c r="J94" i="3"/>
  <c r="J93" i="3"/>
  <c r="F93" i="3"/>
  <c r="F91" i="3"/>
  <c r="E89" i="3"/>
  <c r="E85" i="3"/>
  <c r="J39" i="3"/>
  <c r="J38" i="3"/>
  <c r="AY97" i="1" s="1"/>
  <c r="J37" i="3"/>
  <c r="F37" i="3"/>
  <c r="J20" i="3"/>
  <c r="E20" i="3"/>
  <c r="F94" i="3" s="1"/>
  <c r="J19" i="3"/>
  <c r="J14" i="3"/>
  <c r="J91" i="3" s="1"/>
  <c r="E7" i="3"/>
  <c r="E133" i="3" s="1"/>
  <c r="BK202" i="2"/>
  <c r="BI202" i="2"/>
  <c r="BH202" i="2"/>
  <c r="BG202" i="2"/>
  <c r="BE202" i="2"/>
  <c r="T202" i="2"/>
  <c r="T201" i="2" s="1"/>
  <c r="R202" i="2"/>
  <c r="P202" i="2"/>
  <c r="J202" i="2"/>
  <c r="BF202" i="2" s="1"/>
  <c r="BK201" i="2"/>
  <c r="R201" i="2"/>
  <c r="P201" i="2"/>
  <c r="J201" i="2"/>
  <c r="BK200" i="2"/>
  <c r="BI200" i="2"/>
  <c r="BH200" i="2"/>
  <c r="BG200" i="2"/>
  <c r="BE200" i="2"/>
  <c r="T200" i="2"/>
  <c r="T198" i="2" s="1"/>
  <c r="R200" i="2"/>
  <c r="R198" i="2" s="1"/>
  <c r="P200" i="2"/>
  <c r="J200" i="2"/>
  <c r="BF200" i="2" s="1"/>
  <c r="BK199" i="2"/>
  <c r="BK198" i="2" s="1"/>
  <c r="J198" i="2" s="1"/>
  <c r="BI199" i="2"/>
  <c r="BH199" i="2"/>
  <c r="BG199" i="2"/>
  <c r="BE199" i="2"/>
  <c r="T199" i="2"/>
  <c r="R199" i="2"/>
  <c r="P199" i="2"/>
  <c r="J199" i="2"/>
  <c r="BF199" i="2" s="1"/>
  <c r="P198" i="2"/>
  <c r="BK197" i="2"/>
  <c r="BI197" i="2"/>
  <c r="BH197" i="2"/>
  <c r="BG197" i="2"/>
  <c r="BE197" i="2"/>
  <c r="T197" i="2"/>
  <c r="T196" i="2" s="1"/>
  <c r="R197" i="2"/>
  <c r="P197" i="2"/>
  <c r="J197" i="2"/>
  <c r="BF197" i="2" s="1"/>
  <c r="BK196" i="2"/>
  <c r="J196" i="2" s="1"/>
  <c r="J107" i="2" s="1"/>
  <c r="R196" i="2"/>
  <c r="P196" i="2"/>
  <c r="BK195" i="2"/>
  <c r="BI195" i="2"/>
  <c r="BH195" i="2"/>
  <c r="BG195" i="2"/>
  <c r="BE195" i="2"/>
  <c r="T195" i="2"/>
  <c r="T193" i="2" s="1"/>
  <c r="R195" i="2"/>
  <c r="R193" i="2" s="1"/>
  <c r="P195" i="2"/>
  <c r="J195" i="2"/>
  <c r="BF195" i="2" s="1"/>
  <c r="BK194" i="2"/>
  <c r="BK193" i="2" s="1"/>
  <c r="J193" i="2" s="1"/>
  <c r="J106" i="2" s="1"/>
  <c r="BI194" i="2"/>
  <c r="BH194" i="2"/>
  <c r="BG194" i="2"/>
  <c r="BF194" i="2"/>
  <c r="BE194" i="2"/>
  <c r="T194" i="2"/>
  <c r="R194" i="2"/>
  <c r="P194" i="2"/>
  <c r="J194" i="2"/>
  <c r="P193" i="2"/>
  <c r="BK192" i="2"/>
  <c r="BI192" i="2"/>
  <c r="BH192" i="2"/>
  <c r="BG192" i="2"/>
  <c r="BE192" i="2"/>
  <c r="T192" i="2"/>
  <c r="R192" i="2"/>
  <c r="P192" i="2"/>
  <c r="J192" i="2"/>
  <c r="BF192" i="2" s="1"/>
  <c r="BK191" i="2"/>
  <c r="BI191" i="2"/>
  <c r="BH191" i="2"/>
  <c r="BG191" i="2"/>
  <c r="BF191" i="2"/>
  <c r="BE191" i="2"/>
  <c r="T191" i="2"/>
  <c r="R191" i="2"/>
  <c r="P191" i="2"/>
  <c r="J191" i="2"/>
  <c r="BK190" i="2"/>
  <c r="BI190" i="2"/>
  <c r="BH190" i="2"/>
  <c r="BG190" i="2"/>
  <c r="BE190" i="2"/>
  <c r="T190" i="2"/>
  <c r="R190" i="2"/>
  <c r="P190" i="2"/>
  <c r="J190" i="2"/>
  <c r="BF190" i="2" s="1"/>
  <c r="BK189" i="2"/>
  <c r="BI189" i="2"/>
  <c r="BH189" i="2"/>
  <c r="BG189" i="2"/>
  <c r="BF189" i="2"/>
  <c r="BE189" i="2"/>
  <c r="T189" i="2"/>
  <c r="R189" i="2"/>
  <c r="P189" i="2"/>
  <c r="J189" i="2"/>
  <c r="BK188" i="2"/>
  <c r="BI188" i="2"/>
  <c r="BH188" i="2"/>
  <c r="BG188" i="2"/>
  <c r="BE188" i="2"/>
  <c r="T188" i="2"/>
  <c r="R188" i="2"/>
  <c r="P188" i="2"/>
  <c r="J188" i="2"/>
  <c r="BF188" i="2" s="1"/>
  <c r="BK187" i="2"/>
  <c r="BK185" i="2" s="1"/>
  <c r="BI187" i="2"/>
  <c r="BH187" i="2"/>
  <c r="BG187" i="2"/>
  <c r="BF187" i="2"/>
  <c r="BE187" i="2"/>
  <c r="T187" i="2"/>
  <c r="R187" i="2"/>
  <c r="P187" i="2"/>
  <c r="J187" i="2"/>
  <c r="BK186" i="2"/>
  <c r="BI186" i="2"/>
  <c r="BH186" i="2"/>
  <c r="BG186" i="2"/>
  <c r="BE186" i="2"/>
  <c r="T186" i="2"/>
  <c r="R186" i="2"/>
  <c r="P186" i="2"/>
  <c r="J186" i="2"/>
  <c r="BF186" i="2" s="1"/>
  <c r="P185" i="2"/>
  <c r="BK184" i="2"/>
  <c r="BI184" i="2"/>
  <c r="BH184" i="2"/>
  <c r="BG184" i="2"/>
  <c r="BE184" i="2"/>
  <c r="T184" i="2"/>
  <c r="R184" i="2"/>
  <c r="R183" i="2" s="1"/>
  <c r="P184" i="2"/>
  <c r="J184" i="2"/>
  <c r="BF184" i="2" s="1"/>
  <c r="BK183" i="2"/>
  <c r="T183" i="2"/>
  <c r="P183" i="2"/>
  <c r="J183" i="2"/>
  <c r="P182" i="2"/>
  <c r="BK181" i="2"/>
  <c r="BI181" i="2"/>
  <c r="BH181" i="2"/>
  <c r="BG181" i="2"/>
  <c r="BE181" i="2"/>
  <c r="T181" i="2"/>
  <c r="R181" i="2"/>
  <c r="P181" i="2"/>
  <c r="J181" i="2"/>
  <c r="BF181" i="2" s="1"/>
  <c r="BK180" i="2"/>
  <c r="BI180" i="2"/>
  <c r="BH180" i="2"/>
  <c r="BG180" i="2"/>
  <c r="BE180" i="2"/>
  <c r="T180" i="2"/>
  <c r="R180" i="2"/>
  <c r="P180" i="2"/>
  <c r="J180" i="2"/>
  <c r="BF180" i="2" s="1"/>
  <c r="BK179" i="2"/>
  <c r="BI179" i="2"/>
  <c r="BH179" i="2"/>
  <c r="BG179" i="2"/>
  <c r="BE179" i="2"/>
  <c r="T179" i="2"/>
  <c r="R179" i="2"/>
  <c r="P179" i="2"/>
  <c r="J179" i="2"/>
  <c r="BF179" i="2" s="1"/>
  <c r="BK178" i="2"/>
  <c r="BI178" i="2"/>
  <c r="BH178" i="2"/>
  <c r="BG178" i="2"/>
  <c r="BF178" i="2"/>
  <c r="BE178" i="2"/>
  <c r="T178" i="2"/>
  <c r="R178" i="2"/>
  <c r="P178" i="2"/>
  <c r="J178" i="2"/>
  <c r="BK177" i="2"/>
  <c r="BI177" i="2"/>
  <c r="BH177" i="2"/>
  <c r="BG177" i="2"/>
  <c r="BE177" i="2"/>
  <c r="T177" i="2"/>
  <c r="R177" i="2"/>
  <c r="P177" i="2"/>
  <c r="J177" i="2"/>
  <c r="BF177" i="2" s="1"/>
  <c r="BK176" i="2"/>
  <c r="BI176" i="2"/>
  <c r="BH176" i="2"/>
  <c r="BG176" i="2"/>
  <c r="BF176" i="2"/>
  <c r="BE176" i="2"/>
  <c r="T176" i="2"/>
  <c r="R176" i="2"/>
  <c r="P176" i="2"/>
  <c r="J176" i="2"/>
  <c r="BK175" i="2"/>
  <c r="BI175" i="2"/>
  <c r="BH175" i="2"/>
  <c r="BG175" i="2"/>
  <c r="BE175" i="2"/>
  <c r="T175" i="2"/>
  <c r="R175" i="2"/>
  <c r="P175" i="2"/>
  <c r="J175" i="2"/>
  <c r="BF175" i="2" s="1"/>
  <c r="BK174" i="2"/>
  <c r="BI174" i="2"/>
  <c r="BH174" i="2"/>
  <c r="BG174" i="2"/>
  <c r="BF174" i="2"/>
  <c r="BE174" i="2"/>
  <c r="T174" i="2"/>
  <c r="R174" i="2"/>
  <c r="P174" i="2"/>
  <c r="J174" i="2"/>
  <c r="BK173" i="2"/>
  <c r="BI173" i="2"/>
  <c r="BH173" i="2"/>
  <c r="BG173" i="2"/>
  <c r="BE173" i="2"/>
  <c r="T173" i="2"/>
  <c r="R173" i="2"/>
  <c r="P173" i="2"/>
  <c r="J173" i="2"/>
  <c r="BF173" i="2" s="1"/>
  <c r="BK172" i="2"/>
  <c r="BI172" i="2"/>
  <c r="BH172" i="2"/>
  <c r="BG172" i="2"/>
  <c r="BE172" i="2"/>
  <c r="T172" i="2"/>
  <c r="R172" i="2"/>
  <c r="P172" i="2"/>
  <c r="J172" i="2"/>
  <c r="BF172" i="2" s="1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F170" i="2"/>
  <c r="BE170" i="2"/>
  <c r="T170" i="2"/>
  <c r="R170" i="2"/>
  <c r="P170" i="2"/>
  <c r="J170" i="2"/>
  <c r="BK169" i="2"/>
  <c r="BI169" i="2"/>
  <c r="BH169" i="2"/>
  <c r="BG169" i="2"/>
  <c r="BE169" i="2"/>
  <c r="T169" i="2"/>
  <c r="R169" i="2"/>
  <c r="P169" i="2"/>
  <c r="J169" i="2"/>
  <c r="BF169" i="2" s="1"/>
  <c r="BK168" i="2"/>
  <c r="BI168" i="2"/>
  <c r="BH168" i="2"/>
  <c r="BG168" i="2"/>
  <c r="BF168" i="2"/>
  <c r="BE168" i="2"/>
  <c r="T168" i="2"/>
  <c r="R168" i="2"/>
  <c r="P168" i="2"/>
  <c r="J168" i="2"/>
  <c r="BK167" i="2"/>
  <c r="BI167" i="2"/>
  <c r="BH167" i="2"/>
  <c r="BG167" i="2"/>
  <c r="BE167" i="2"/>
  <c r="T167" i="2"/>
  <c r="R167" i="2"/>
  <c r="P167" i="2"/>
  <c r="J167" i="2"/>
  <c r="BF167" i="2" s="1"/>
  <c r="BK166" i="2"/>
  <c r="BI166" i="2"/>
  <c r="BH166" i="2"/>
  <c r="BG166" i="2"/>
  <c r="BF166" i="2"/>
  <c r="BE166" i="2"/>
  <c r="T166" i="2"/>
  <c r="R166" i="2"/>
  <c r="P166" i="2"/>
  <c r="J166" i="2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E164" i="2"/>
  <c r="T164" i="2"/>
  <c r="R164" i="2"/>
  <c r="P164" i="2"/>
  <c r="J164" i="2"/>
  <c r="BF164" i="2" s="1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F162" i="2"/>
  <c r="BE162" i="2"/>
  <c r="T162" i="2"/>
  <c r="R162" i="2"/>
  <c r="P162" i="2"/>
  <c r="J162" i="2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F160" i="2"/>
  <c r="BE160" i="2"/>
  <c r="T160" i="2"/>
  <c r="R160" i="2"/>
  <c r="P160" i="2"/>
  <c r="J160" i="2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F158" i="2"/>
  <c r="BE158" i="2"/>
  <c r="T158" i="2"/>
  <c r="R158" i="2"/>
  <c r="P158" i="2"/>
  <c r="J158" i="2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E156" i="2"/>
  <c r="T156" i="2"/>
  <c r="R156" i="2"/>
  <c r="P156" i="2"/>
  <c r="J156" i="2"/>
  <c r="BF156" i="2" s="1"/>
  <c r="BK155" i="2"/>
  <c r="BI155" i="2"/>
  <c r="BH155" i="2"/>
  <c r="BG155" i="2"/>
  <c r="BE155" i="2"/>
  <c r="T155" i="2"/>
  <c r="R155" i="2"/>
  <c r="P155" i="2"/>
  <c r="J155" i="2"/>
  <c r="BF155" i="2" s="1"/>
  <c r="BK154" i="2"/>
  <c r="BI154" i="2"/>
  <c r="BH154" i="2"/>
  <c r="BG154" i="2"/>
  <c r="BF154" i="2"/>
  <c r="BE154" i="2"/>
  <c r="T154" i="2"/>
  <c r="R154" i="2"/>
  <c r="P154" i="2"/>
  <c r="J154" i="2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F152" i="2"/>
  <c r="BE152" i="2"/>
  <c r="T152" i="2"/>
  <c r="R152" i="2"/>
  <c r="P152" i="2"/>
  <c r="J152" i="2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F150" i="2"/>
  <c r="BE150" i="2"/>
  <c r="T150" i="2"/>
  <c r="R150" i="2"/>
  <c r="P150" i="2"/>
  <c r="P145" i="2" s="1"/>
  <c r="J150" i="2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F146" i="2"/>
  <c r="BE146" i="2"/>
  <c r="T146" i="2"/>
  <c r="R146" i="2"/>
  <c r="P146" i="2"/>
  <c r="J146" i="2"/>
  <c r="R145" i="2"/>
  <c r="BK144" i="2"/>
  <c r="BI144" i="2"/>
  <c r="BH144" i="2"/>
  <c r="BG144" i="2"/>
  <c r="BE144" i="2"/>
  <c r="T144" i="2"/>
  <c r="T143" i="2" s="1"/>
  <c r="R144" i="2"/>
  <c r="P144" i="2"/>
  <c r="J144" i="2"/>
  <c r="BF144" i="2" s="1"/>
  <c r="BK143" i="2"/>
  <c r="R143" i="2"/>
  <c r="P143" i="2"/>
  <c r="J143" i="2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F141" i="2"/>
  <c r="BE141" i="2"/>
  <c r="T141" i="2"/>
  <c r="R141" i="2"/>
  <c r="P141" i="2"/>
  <c r="P133" i="2" s="1"/>
  <c r="P132" i="2" s="1"/>
  <c r="P131" i="2" s="1"/>
  <c r="AU96" i="1" s="1"/>
  <c r="J141" i="2"/>
  <c r="BK140" i="2"/>
  <c r="BI140" i="2"/>
  <c r="BH140" i="2"/>
  <c r="F38" i="2" s="1"/>
  <c r="BC96" i="1" s="1"/>
  <c r="BG140" i="2"/>
  <c r="BE140" i="2"/>
  <c r="T140" i="2"/>
  <c r="R140" i="2"/>
  <c r="P140" i="2"/>
  <c r="J140" i="2"/>
  <c r="BF140" i="2" s="1"/>
  <c r="BK139" i="2"/>
  <c r="BI139" i="2"/>
  <c r="BH139" i="2"/>
  <c r="BG139" i="2"/>
  <c r="BE139" i="2"/>
  <c r="J35" i="2" s="1"/>
  <c r="AV96" i="1" s="1"/>
  <c r="T139" i="2"/>
  <c r="R139" i="2"/>
  <c r="P139" i="2"/>
  <c r="J139" i="2"/>
  <c r="BF139" i="2" s="1"/>
  <c r="BK138" i="2"/>
  <c r="BI138" i="2"/>
  <c r="BH138" i="2"/>
  <c r="BG138" i="2"/>
  <c r="BE138" i="2"/>
  <c r="T138" i="2"/>
  <c r="R138" i="2"/>
  <c r="P138" i="2"/>
  <c r="J138" i="2"/>
  <c r="BF138" i="2" s="1"/>
  <c r="BK137" i="2"/>
  <c r="BI137" i="2"/>
  <c r="BH137" i="2"/>
  <c r="BG137" i="2"/>
  <c r="BF137" i="2"/>
  <c r="BE137" i="2"/>
  <c r="T137" i="2"/>
  <c r="R137" i="2"/>
  <c r="P137" i="2"/>
  <c r="J137" i="2"/>
  <c r="BK136" i="2"/>
  <c r="BI136" i="2"/>
  <c r="BH136" i="2"/>
  <c r="BG136" i="2"/>
  <c r="BE136" i="2"/>
  <c r="T136" i="2"/>
  <c r="R136" i="2"/>
  <c r="P136" i="2"/>
  <c r="J136" i="2"/>
  <c r="BF136" i="2" s="1"/>
  <c r="F36" i="2" s="1"/>
  <c r="BA96" i="1" s="1"/>
  <c r="BK135" i="2"/>
  <c r="BI135" i="2"/>
  <c r="BH135" i="2"/>
  <c r="BG135" i="2"/>
  <c r="BF135" i="2"/>
  <c r="BE135" i="2"/>
  <c r="F35" i="2" s="1"/>
  <c r="AZ96" i="1" s="1"/>
  <c r="T135" i="2"/>
  <c r="R135" i="2"/>
  <c r="P135" i="2"/>
  <c r="J135" i="2"/>
  <c r="BK134" i="2"/>
  <c r="BI134" i="2"/>
  <c r="BH134" i="2"/>
  <c r="BG134" i="2"/>
  <c r="BE134" i="2"/>
  <c r="T134" i="2"/>
  <c r="T133" i="2" s="1"/>
  <c r="R134" i="2"/>
  <c r="P134" i="2"/>
  <c r="J134" i="2"/>
  <c r="BF134" i="2" s="1"/>
  <c r="BK133" i="2"/>
  <c r="J128" i="2"/>
  <c r="F128" i="2"/>
  <c r="J127" i="2"/>
  <c r="F127" i="2"/>
  <c r="F125" i="2"/>
  <c r="E123" i="2"/>
  <c r="J109" i="2"/>
  <c r="J108" i="2"/>
  <c r="J104" i="2"/>
  <c r="J101" i="2"/>
  <c r="J94" i="2"/>
  <c r="F94" i="2"/>
  <c r="J93" i="2"/>
  <c r="F93" i="2"/>
  <c r="F91" i="2"/>
  <c r="E89" i="2"/>
  <c r="J39" i="2"/>
  <c r="F39" i="2"/>
  <c r="BD96" i="1" s="1"/>
  <c r="J38" i="2"/>
  <c r="J37" i="2"/>
  <c r="F37" i="2"/>
  <c r="BB96" i="1" s="1"/>
  <c r="J20" i="2"/>
  <c r="E20" i="2"/>
  <c r="J19" i="2"/>
  <c r="J14" i="2"/>
  <c r="J125" i="2" s="1"/>
  <c r="E7" i="2"/>
  <c r="AY105" i="1"/>
  <c r="AX105" i="1"/>
  <c r="AY104" i="1"/>
  <c r="AX104" i="1"/>
  <c r="BC103" i="1"/>
  <c r="BA103" i="1"/>
  <c r="AY103" i="1"/>
  <c r="AX103" i="1"/>
  <c r="AY102" i="1"/>
  <c r="AX102" i="1"/>
  <c r="AY101" i="1"/>
  <c r="AX101" i="1"/>
  <c r="BD100" i="1"/>
  <c r="BB100" i="1"/>
  <c r="AY100" i="1"/>
  <c r="AX100" i="1"/>
  <c r="BD99" i="1"/>
  <c r="AY99" i="1"/>
  <c r="AX99" i="1"/>
  <c r="BC98" i="1"/>
  <c r="AY98" i="1"/>
  <c r="AX98" i="1"/>
  <c r="BB97" i="1"/>
  <c r="AX97" i="1"/>
  <c r="AY96" i="1"/>
  <c r="AX96" i="1"/>
  <c r="AS95" i="1"/>
  <c r="AS94" i="1"/>
  <c r="AM90" i="1"/>
  <c r="L90" i="1"/>
  <c r="AM89" i="1"/>
  <c r="L89" i="1"/>
  <c r="AM87" i="1"/>
  <c r="L87" i="1"/>
  <c r="L85" i="1"/>
  <c r="L84" i="1"/>
  <c r="J126" i="4" l="1"/>
  <c r="J100" i="4" s="1"/>
  <c r="BK284" i="7"/>
  <c r="J284" i="7" s="1"/>
  <c r="J109" i="7" s="1"/>
  <c r="J285" i="7"/>
  <c r="J110" i="7" s="1"/>
  <c r="J185" i="2"/>
  <c r="J105" i="2" s="1"/>
  <c r="BK182" i="2"/>
  <c r="J182" i="2" s="1"/>
  <c r="J103" i="2" s="1"/>
  <c r="F134" i="8"/>
  <c r="F94" i="8"/>
  <c r="J36" i="8"/>
  <c r="AW102" i="1" s="1"/>
  <c r="F36" i="8"/>
  <c r="BA102" i="1" s="1"/>
  <c r="J139" i="8"/>
  <c r="J100" i="8" s="1"/>
  <c r="BK138" i="8"/>
  <c r="J118" i="9"/>
  <c r="J89" i="9"/>
  <c r="J91" i="2"/>
  <c r="J133" i="2"/>
  <c r="J100" i="2" s="1"/>
  <c r="J36" i="2"/>
  <c r="AW96" i="1" s="1"/>
  <c r="AT96" i="1" s="1"/>
  <c r="T185" i="2"/>
  <c r="R185" i="2"/>
  <c r="R182" i="2" s="1"/>
  <c r="F38" i="3"/>
  <c r="BC97" i="1" s="1"/>
  <c r="BC95" i="1" s="1"/>
  <c r="T206" i="3"/>
  <c r="P228" i="3"/>
  <c r="P263" i="3"/>
  <c r="P332" i="3"/>
  <c r="BK332" i="3"/>
  <c r="J332" i="3" s="1"/>
  <c r="J116" i="3" s="1"/>
  <c r="BK370" i="3"/>
  <c r="J370" i="3" s="1"/>
  <c r="J123" i="3" s="1"/>
  <c r="F94" i="4"/>
  <c r="R126" i="4"/>
  <c r="P126" i="4"/>
  <c r="BK125" i="5"/>
  <c r="J36" i="5"/>
  <c r="AW99" i="1" s="1"/>
  <c r="AT99" i="1" s="1"/>
  <c r="F35" i="5"/>
  <c r="AZ99" i="1" s="1"/>
  <c r="J35" i="6"/>
  <c r="AV100" i="1" s="1"/>
  <c r="AT100" i="1" s="1"/>
  <c r="F35" i="6"/>
  <c r="AZ100" i="1" s="1"/>
  <c r="F33" i="11"/>
  <c r="AZ105" i="1" s="1"/>
  <c r="T182" i="2"/>
  <c r="BK145" i="2"/>
  <c r="J145" i="2" s="1"/>
  <c r="J102" i="2" s="1"/>
  <c r="T145" i="2"/>
  <c r="T132" i="2" s="1"/>
  <c r="T131" i="2" s="1"/>
  <c r="BK146" i="3"/>
  <c r="P150" i="3"/>
  <c r="P146" i="3" s="1"/>
  <c r="T156" i="3"/>
  <c r="R156" i="3"/>
  <c r="R146" i="3" s="1"/>
  <c r="T177" i="3"/>
  <c r="T146" i="3" s="1"/>
  <c r="T145" i="3" s="1"/>
  <c r="T227" i="3"/>
  <c r="J246" i="3"/>
  <c r="J110" i="3" s="1"/>
  <c r="P282" i="3"/>
  <c r="BK343" i="3"/>
  <c r="J343" i="3" s="1"/>
  <c r="J117" i="3" s="1"/>
  <c r="F39" i="4"/>
  <c r="BD98" i="1" s="1"/>
  <c r="BD95" i="1" s="1"/>
  <c r="BD94" i="1" s="1"/>
  <c r="W33" i="1" s="1"/>
  <c r="F37" i="5"/>
  <c r="BB99" i="1" s="1"/>
  <c r="BB95" i="1" s="1"/>
  <c r="J135" i="6"/>
  <c r="J102" i="6" s="1"/>
  <c r="BK134" i="6"/>
  <c r="J134" i="6" s="1"/>
  <c r="J101" i="6" s="1"/>
  <c r="E119" i="2"/>
  <c r="E85" i="2"/>
  <c r="R133" i="2"/>
  <c r="R132" i="2" s="1"/>
  <c r="F36" i="3"/>
  <c r="BA97" i="1" s="1"/>
  <c r="BA95" i="1" s="1"/>
  <c r="J35" i="3"/>
  <c r="AV97" i="1" s="1"/>
  <c r="AT97" i="1" s="1"/>
  <c r="R246" i="3"/>
  <c r="R227" i="3" s="1"/>
  <c r="P276" i="3"/>
  <c r="BK276" i="3"/>
  <c r="J276" i="3" s="1"/>
  <c r="J112" i="3" s="1"/>
  <c r="J36" i="4"/>
  <c r="AW98" i="1" s="1"/>
  <c r="AT98" i="1" s="1"/>
  <c r="F35" i="4"/>
  <c r="AZ98" i="1" s="1"/>
  <c r="AZ95" i="1" s="1"/>
  <c r="P133" i="4"/>
  <c r="BK133" i="4"/>
  <c r="J133" i="4" s="1"/>
  <c r="J101" i="4" s="1"/>
  <c r="R147" i="4"/>
  <c r="P147" i="4"/>
  <c r="R126" i="5"/>
  <c r="R125" i="5" s="1"/>
  <c r="R124" i="5" s="1"/>
  <c r="P126" i="5"/>
  <c r="P125" i="5" s="1"/>
  <c r="P124" i="5" s="1"/>
  <c r="AU99" i="1" s="1"/>
  <c r="BK126" i="6"/>
  <c r="J127" i="6"/>
  <c r="J100" i="6" s="1"/>
  <c r="F38" i="6"/>
  <c r="BC100" i="1" s="1"/>
  <c r="F36" i="6"/>
  <c r="BA100" i="1" s="1"/>
  <c r="T140" i="7"/>
  <c r="F38" i="8"/>
  <c r="BC102" i="1" s="1"/>
  <c r="F35" i="8"/>
  <c r="AZ102" i="1" s="1"/>
  <c r="J35" i="8"/>
  <c r="AV102" i="1" s="1"/>
  <c r="AT102" i="1" s="1"/>
  <c r="J125" i="9"/>
  <c r="J97" i="9" s="1"/>
  <c r="BK124" i="9"/>
  <c r="J124" i="9" s="1"/>
  <c r="F34" i="10"/>
  <c r="BA104" i="1" s="1"/>
  <c r="E85" i="4"/>
  <c r="E85" i="5"/>
  <c r="E120" i="7"/>
  <c r="E85" i="7"/>
  <c r="J133" i="7"/>
  <c r="J99" i="7" s="1"/>
  <c r="J36" i="7"/>
  <c r="AW101" i="1" s="1"/>
  <c r="P140" i="7"/>
  <c r="BK140" i="7"/>
  <c r="F39" i="7"/>
  <c r="BD101" i="1" s="1"/>
  <c r="R157" i="7"/>
  <c r="R139" i="7" s="1"/>
  <c r="R132" i="7" s="1"/>
  <c r="F37" i="7"/>
  <c r="BB101" i="1" s="1"/>
  <c r="R276" i="7"/>
  <c r="T280" i="7"/>
  <c r="T158" i="8"/>
  <c r="R164" i="8"/>
  <c r="R157" i="8" s="1"/>
  <c r="BK314" i="8"/>
  <c r="J314" i="8" s="1"/>
  <c r="J113" i="8" s="1"/>
  <c r="J315" i="8"/>
  <c r="J114" i="8" s="1"/>
  <c r="T162" i="5"/>
  <c r="T125" i="5" s="1"/>
  <c r="T124" i="5" s="1"/>
  <c r="P127" i="6"/>
  <c r="P126" i="6" s="1"/>
  <c r="P125" i="6" s="1"/>
  <c r="AU100" i="1" s="1"/>
  <c r="T135" i="6"/>
  <c r="T134" i="6" s="1"/>
  <c r="T125" i="6" s="1"/>
  <c r="F36" i="7"/>
  <c r="BA101" i="1" s="1"/>
  <c r="J35" i="7"/>
  <c r="AV101" i="1" s="1"/>
  <c r="AT101" i="1" s="1"/>
  <c r="F35" i="7"/>
  <c r="AZ101" i="1" s="1"/>
  <c r="P184" i="7"/>
  <c r="P228" i="7"/>
  <c r="BK228" i="7"/>
  <c r="J228" i="7" s="1"/>
  <c r="J106" i="7" s="1"/>
  <c r="T228" i="7"/>
  <c r="R138" i="8"/>
  <c r="F39" i="8"/>
  <c r="BD102" i="1" s="1"/>
  <c r="F37" i="8"/>
  <c r="BB102" i="1" s="1"/>
  <c r="P172" i="8"/>
  <c r="BK172" i="8"/>
  <c r="J172" i="8" s="1"/>
  <c r="J106" i="8" s="1"/>
  <c r="T172" i="8"/>
  <c r="T231" i="8"/>
  <c r="BK282" i="8"/>
  <c r="J282" i="8" s="1"/>
  <c r="J112" i="8" s="1"/>
  <c r="J34" i="9"/>
  <c r="AW103" i="1" s="1"/>
  <c r="J34" i="10"/>
  <c r="AW104" i="1" s="1"/>
  <c r="J119" i="6"/>
  <c r="J122" i="6"/>
  <c r="R231" i="8"/>
  <c r="P231" i="8"/>
  <c r="T315" i="8"/>
  <c r="T314" i="8" s="1"/>
  <c r="R315" i="8"/>
  <c r="R314" i="8" s="1"/>
  <c r="P151" i="9"/>
  <c r="P146" i="10"/>
  <c r="J171" i="10"/>
  <c r="J103" i="10" s="1"/>
  <c r="BK170" i="10"/>
  <c r="J170" i="10" s="1"/>
  <c r="J102" i="10" s="1"/>
  <c r="F34" i="11"/>
  <c r="BA105" i="1" s="1"/>
  <c r="F37" i="11"/>
  <c r="BD105" i="1" s="1"/>
  <c r="R129" i="11"/>
  <c r="R128" i="11" s="1"/>
  <c r="T196" i="8"/>
  <c r="P264" i="8"/>
  <c r="BK264" i="8"/>
  <c r="J264" i="8" s="1"/>
  <c r="J110" i="8" s="1"/>
  <c r="T282" i="8"/>
  <c r="R282" i="8"/>
  <c r="F37" i="9"/>
  <c r="BD103" i="1" s="1"/>
  <c r="F33" i="10"/>
  <c r="AZ104" i="1" s="1"/>
  <c r="F37" i="10"/>
  <c r="BD104" i="1" s="1"/>
  <c r="F36" i="10"/>
  <c r="BC104" i="1" s="1"/>
  <c r="BK146" i="10"/>
  <c r="J146" i="10" s="1"/>
  <c r="J100" i="10" s="1"/>
  <c r="BK124" i="11"/>
  <c r="R123" i="11"/>
  <c r="F35" i="11"/>
  <c r="BB105" i="1" s="1"/>
  <c r="J34" i="11"/>
  <c r="AW105" i="1" s="1"/>
  <c r="J33" i="11"/>
  <c r="AV105" i="1" s="1"/>
  <c r="R180" i="8"/>
  <c r="F35" i="9"/>
  <c r="BB103" i="1" s="1"/>
  <c r="J33" i="9"/>
  <c r="AV103" i="1" s="1"/>
  <c r="AT103" i="1" s="1"/>
  <c r="F33" i="9"/>
  <c r="AZ103" i="1" s="1"/>
  <c r="T151" i="9"/>
  <c r="T125" i="9" s="1"/>
  <c r="T124" i="9" s="1"/>
  <c r="R128" i="10"/>
  <c r="R127" i="10" s="1"/>
  <c r="R126" i="10" s="1"/>
  <c r="P126" i="9"/>
  <c r="P125" i="9" s="1"/>
  <c r="P124" i="9" s="1"/>
  <c r="AU103" i="1" s="1"/>
  <c r="P128" i="10"/>
  <c r="P127" i="10" s="1"/>
  <c r="P126" i="10" s="1"/>
  <c r="AU104" i="1" s="1"/>
  <c r="BK128" i="10"/>
  <c r="R146" i="10"/>
  <c r="T171" i="10"/>
  <c r="T170" i="10" s="1"/>
  <c r="J176" i="10"/>
  <c r="J105" i="10" s="1"/>
  <c r="BK175" i="10"/>
  <c r="J175" i="10" s="1"/>
  <c r="J104" i="10" s="1"/>
  <c r="J117" i="11"/>
  <c r="J89" i="11"/>
  <c r="F36" i="11"/>
  <c r="BC105" i="1" s="1"/>
  <c r="F92" i="9"/>
  <c r="R151" i="9"/>
  <c r="R125" i="9" s="1"/>
  <c r="R124" i="9" s="1"/>
  <c r="E85" i="10"/>
  <c r="F35" i="10"/>
  <c r="BB104" i="1" s="1"/>
  <c r="J33" i="10"/>
  <c r="AV104" i="1" s="1"/>
  <c r="AT104" i="1" s="1"/>
  <c r="T146" i="10"/>
  <c r="T127" i="10" s="1"/>
  <c r="T126" i="10" s="1"/>
  <c r="J120" i="11"/>
  <c r="J92" i="11"/>
  <c r="P159" i="11"/>
  <c r="P128" i="11" s="1"/>
  <c r="P123" i="11" s="1"/>
  <c r="AU105" i="1" s="1"/>
  <c r="BK159" i="11"/>
  <c r="J159" i="11" s="1"/>
  <c r="J101" i="11" s="1"/>
  <c r="T159" i="11"/>
  <c r="T128" i="11" s="1"/>
  <c r="T123" i="11" s="1"/>
  <c r="F123" i="10"/>
  <c r="E85" i="11"/>
  <c r="AZ94" i="1" l="1"/>
  <c r="AV95" i="1"/>
  <c r="BB94" i="1"/>
  <c r="AX95" i="1"/>
  <c r="AY95" i="1"/>
  <c r="BC94" i="1"/>
  <c r="BA94" i="1"/>
  <c r="AW95" i="1"/>
  <c r="J128" i="10"/>
  <c r="J98" i="10" s="1"/>
  <c r="BK127" i="10"/>
  <c r="BK128" i="11"/>
  <c r="J128" i="11" s="1"/>
  <c r="J99" i="11" s="1"/>
  <c r="P157" i="8"/>
  <c r="P137" i="8" s="1"/>
  <c r="AU102" i="1" s="1"/>
  <c r="P139" i="7"/>
  <c r="P132" i="7" s="1"/>
  <c r="AU101" i="1" s="1"/>
  <c r="BK157" i="8"/>
  <c r="J157" i="8" s="1"/>
  <c r="J103" i="8" s="1"/>
  <c r="BK124" i="5"/>
  <c r="J124" i="5" s="1"/>
  <c r="J125" i="5"/>
  <c r="J99" i="5" s="1"/>
  <c r="P227" i="3"/>
  <c r="P145" i="3" s="1"/>
  <c r="AU97" i="1" s="1"/>
  <c r="AU95" i="1" s="1"/>
  <c r="AU94" i="1" s="1"/>
  <c r="J138" i="8"/>
  <c r="J99" i="8" s="1"/>
  <c r="BK137" i="8"/>
  <c r="J137" i="8" s="1"/>
  <c r="BK125" i="4"/>
  <c r="T157" i="8"/>
  <c r="T137" i="8" s="1"/>
  <c r="T139" i="7"/>
  <c r="T132" i="7" s="1"/>
  <c r="R131" i="2"/>
  <c r="P125" i="4"/>
  <c r="P124" i="4" s="1"/>
  <c r="AU98" i="1" s="1"/>
  <c r="BK227" i="3"/>
  <c r="J227" i="3" s="1"/>
  <c r="J108" i="3" s="1"/>
  <c r="J96" i="9"/>
  <c r="J30" i="9"/>
  <c r="R145" i="3"/>
  <c r="J146" i="3"/>
  <c r="J99" i="3" s="1"/>
  <c r="R125" i="4"/>
  <c r="R124" i="4" s="1"/>
  <c r="AT105" i="1"/>
  <c r="BK123" i="11"/>
  <c r="J123" i="11" s="1"/>
  <c r="J124" i="11"/>
  <c r="J97" i="11" s="1"/>
  <c r="R137" i="8"/>
  <c r="J140" i="7"/>
  <c r="J102" i="7" s="1"/>
  <c r="BK139" i="7"/>
  <c r="J126" i="6"/>
  <c r="J99" i="6" s="1"/>
  <c r="BK125" i="6"/>
  <c r="J125" i="6" s="1"/>
  <c r="BK132" i="2"/>
  <c r="J39" i="9" l="1"/>
  <c r="AG103" i="1"/>
  <c r="AN103" i="1" s="1"/>
  <c r="J98" i="8"/>
  <c r="J32" i="8"/>
  <c r="J98" i="5"/>
  <c r="J32" i="5"/>
  <c r="J32" i="6"/>
  <c r="J98" i="6"/>
  <c r="BK145" i="3"/>
  <c r="J145" i="3" s="1"/>
  <c r="AW94" i="1"/>
  <c r="AK30" i="1" s="1"/>
  <c r="W30" i="1"/>
  <c r="AX94" i="1"/>
  <c r="W31" i="1"/>
  <c r="J96" i="11"/>
  <c r="J30" i="11"/>
  <c r="BK126" i="10"/>
  <c r="J126" i="10" s="1"/>
  <c r="J127" i="10"/>
  <c r="J97" i="10" s="1"/>
  <c r="W32" i="1"/>
  <c r="AY94" i="1"/>
  <c r="AT95" i="1"/>
  <c r="J139" i="7"/>
  <c r="J101" i="7" s="1"/>
  <c r="BK132" i="7"/>
  <c r="J132" i="7" s="1"/>
  <c r="BK131" i="2"/>
  <c r="J131" i="2" s="1"/>
  <c r="J132" i="2"/>
  <c r="J99" i="2" s="1"/>
  <c r="BK124" i="4"/>
  <c r="J124" i="4" s="1"/>
  <c r="J125" i="4"/>
  <c r="J99" i="4" s="1"/>
  <c r="AV94" i="1"/>
  <c r="W29" i="1"/>
  <c r="J30" i="10" l="1"/>
  <c r="J96" i="10"/>
  <c r="J41" i="8"/>
  <c r="AG102" i="1"/>
  <c r="AN102" i="1" s="1"/>
  <c r="AK29" i="1"/>
  <c r="AT94" i="1"/>
  <c r="J98" i="2"/>
  <c r="J32" i="2"/>
  <c r="J39" i="11"/>
  <c r="AG105" i="1"/>
  <c r="AN105" i="1" s="1"/>
  <c r="J41" i="6"/>
  <c r="AG100" i="1"/>
  <c r="AN100" i="1" s="1"/>
  <c r="J98" i="7"/>
  <c r="J32" i="7"/>
  <c r="J41" i="5"/>
  <c r="AG99" i="1"/>
  <c r="AN99" i="1" s="1"/>
  <c r="J98" i="4"/>
  <c r="J32" i="4"/>
  <c r="J98" i="3"/>
  <c r="J32" i="3"/>
  <c r="J41" i="2" l="1"/>
  <c r="AG96" i="1"/>
  <c r="J41" i="3"/>
  <c r="AG97" i="1"/>
  <c r="AN97" i="1" s="1"/>
  <c r="AG101" i="1"/>
  <c r="AN101" i="1" s="1"/>
  <c r="J41" i="7"/>
  <c r="J41" i="4"/>
  <c r="AG98" i="1"/>
  <c r="AN98" i="1" s="1"/>
  <c r="J39" i="10"/>
  <c r="AG104" i="1"/>
  <c r="AN104" i="1" s="1"/>
  <c r="AG95" i="1" l="1"/>
  <c r="AN96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<sst xmlns="http://schemas.openxmlformats.org/spreadsheetml/2006/main" count="14013" uniqueCount="2943">
  <si>
    <t>Export Komplet</t>
  </si>
  <si>
    <t>2.0</t>
  </si>
  <si>
    <t>False</t>
  </si>
  <si>
    <t>{52655ead-b333-4723-aadd-d091b0925f57}</t>
  </si>
  <si>
    <t>&gt;&gt;  skryté stĺpce  &lt;&lt;</t>
  </si>
  <si>
    <t>0,001</t>
  </si>
  <si>
    <t>23</t>
  </si>
  <si>
    <t>REKAPITULÁCIA STAVBY</t>
  </si>
  <si>
    <t>v ---  nižšie sa nachádzajú doplnkové a pomocné údaje k zostavám  --- v</t>
  </si>
  <si>
    <t>Kód:</t>
  </si>
  <si>
    <t>24065(R1)</t>
  </si>
  <si>
    <t>Stavba:</t>
  </si>
  <si>
    <t>Denný stacionár Medzilaborce - Adaptácia</t>
  </si>
  <si>
    <t>JKSO:</t>
  </si>
  <si>
    <t>ČS:</t>
  </si>
  <si>
    <t>Miesto:</t>
  </si>
  <si>
    <t>Medzilaborce</t>
  </si>
  <si>
    <t>Dátum:</t>
  </si>
  <si>
    <t>8. 7. 2025</t>
  </si>
  <si>
    <t>Objednávateľ:</t>
  </si>
  <si>
    <t>IČO:</t>
  </si>
  <si>
    <t>ÚSVIT- ML, n.o., Čapajevova 4923,23, Prešov</t>
  </si>
  <si>
    <t>IČ DPH:</t>
  </si>
  <si>
    <t>Zhotoviteľ:</t>
  </si>
  <si>
    <t xml:space="preserve"> </t>
  </si>
  <si>
    <t>Projektant:</t>
  </si>
  <si>
    <t>HYDROARCH, s.r.o., Prešov, Ing.arch.Gryglak</t>
  </si>
  <si>
    <t>True</t>
  </si>
  <si>
    <t>Spracovateľ:</t>
  </si>
  <si>
    <t>Ing.Ivana Brecková</t>
  </si>
  <si>
    <t>Poznámka:</t>
  </si>
  <si>
    <t>Výkaz výmer je vypracovaný v rozsahu projektovej dokumentácie DSP. Zhotoviteľ stavby pred realizáciou je povinný preveriť koordinačné rozmery stavby a jednotlivé výmery a podľa potreby stav aktualizovať.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</si>
  <si>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</si>
  <si>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</si>
  <si>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</si>
  <si>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</si>
  <si>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</si>
  <si>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</si>
  <si>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</si>
  <si>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</si>
  <si>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</si>
  <si>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</si>
  <si>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</si>
  <si>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</si>
  <si>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</si>
  <si>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</si>
  <si>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</si>
  <si>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</si>
  <si>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</si>
  <si>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</si>
  <si>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</si>
  <si>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</si>
  <si>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</si>
  <si>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</si>
  <si>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</si>
  <si>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</si>
  <si>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</si>
  <si>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</si>
  <si>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</si>
  <si>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</si>
  <si>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</si>
  <si>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</si>
  <si>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</si>
  <si>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</si>
  <si>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</si>
  <si>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</si>
  <si>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</si>
  <si>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</si>
  <si>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</si>
  <si>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</si>
  <si>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</si>
  <si>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</si>
  <si>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</si>
  <si>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</si>
  <si>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</si>
  <si>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</si>
  <si>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</si>
  <si>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 01 - Hlavný objekt</t>
  </si>
  <si>
    <t>STA</t>
  </si>
  <si>
    <t>1</t>
  </si>
  <si>
    <t>{b1713b3e-564c-4fae-b1fc-816237cf64f6}</t>
  </si>
  <si>
    <t>/</t>
  </si>
  <si>
    <t>01.1</t>
  </si>
  <si>
    <t>1. ASR - búracie práce</t>
  </si>
  <si>
    <t>Časť</t>
  </si>
  <si>
    <t>2</t>
  </si>
  <si>
    <t>{89f72409-4f6f-464d-813f-66ce96ac749e}</t>
  </si>
  <si>
    <t>01.2</t>
  </si>
  <si>
    <t>2. ASR - novonavrhované konštrukcie</t>
  </si>
  <si>
    <t>{f2ed9794-1e6c-4cff-9c4e-2b79dc509238}</t>
  </si>
  <si>
    <t>01.3</t>
  </si>
  <si>
    <t>3. VZT</t>
  </si>
  <si>
    <t>{74f95d39-4627-4bae-b063-f75043976acf}</t>
  </si>
  <si>
    <t>01.4</t>
  </si>
  <si>
    <t>4. BLZ</t>
  </si>
  <si>
    <t>{94da4998-bc6c-4a58-b489-fba91993edc2}</t>
  </si>
  <si>
    <t>01.5</t>
  </si>
  <si>
    <t>5. ELI</t>
  </si>
  <si>
    <t>{967ab7c3-1a5f-473c-8475-9d1e4f7bd726}</t>
  </si>
  <si>
    <t>01.6</t>
  </si>
  <si>
    <t>6. ZTI</t>
  </si>
  <si>
    <t>{39810ddb-91fc-4f87-aaf4-c0c8b10613d6}</t>
  </si>
  <si>
    <t>01.7</t>
  </si>
  <si>
    <t>7. ÚVK</t>
  </si>
  <si>
    <t>{c9b908ee-b3e3-4bf9-bc79-6b17669eddfa}</t>
  </si>
  <si>
    <t>02</t>
  </si>
  <si>
    <t>SO 02 - Kanalizačná prípojka splašková</t>
  </si>
  <si>
    <t>{1580d9b8-5726-491b-8165-84fbdc85a3cb}</t>
  </si>
  <si>
    <t>03</t>
  </si>
  <si>
    <t>SO 03 - Vodovodná prípojka</t>
  </si>
  <si>
    <t>{16c5627d-87f9-4ea8-8258-2c72a2245944}</t>
  </si>
  <si>
    <t>04</t>
  </si>
  <si>
    <t>SO 04 - Prípojka elektro NN</t>
  </si>
  <si>
    <t>{a792aed4-8de4-47bb-a590-d1df1b822836}</t>
  </si>
  <si>
    <t>KRYCÍ LIST ROZPOČTU</t>
  </si>
  <si>
    <t>Objekt:</t>
  </si>
  <si>
    <t>01 - SO 01 - Hlavný objekt</t>
  </si>
  <si>
    <t>Časť:</t>
  </si>
  <si>
    <t>01.1 - 1. ASR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</si>
  <si>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</si>
  <si>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</si>
  <si>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</si>
  <si>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</si>
  <si>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</si>
  <si>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</si>
  <si>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</si>
  <si>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</si>
  <si>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</si>
  <si>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>PSV - Práce a dodávky PSV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</si>
  <si>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</si>
  <si>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</si>
  <si>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</si>
  <si>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</si>
  <si>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776 - Podlahy povlakové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</si>
  <si>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</si>
  <si>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</si>
  <si>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</si>
  <si>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</si>
  <si>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</si>
  <si>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</si>
  <si>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</si>
  <si>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</si>
  <si>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</si>
  <si>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</si>
  <si>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</si>
  <si>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</si>
  <si>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</si>
  <si>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</si>
  <si>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</si>
  <si>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</si>
  <si>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</si>
  <si>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</si>
  <si>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113107141.S</t>
  </si>
  <si>
    <t>Odstránenie krytu v ploche do 200 m2 asfaltového, hr. vrstvy do 50 mm,  -0,12500t</t>
  </si>
  <si>
    <t>m2</t>
  </si>
  <si>
    <t>4</t>
  </si>
  <si>
    <t>849908447</t>
  </si>
  <si>
    <t>113206111.S</t>
  </si>
  <si>
    <t>Vytrhanie obrúb betónových, z krajníkov alebo obrubníkov stojatých,  -0,06500t</t>
  </si>
  <si>
    <t>m</t>
  </si>
  <si>
    <t>-601801807</t>
  </si>
  <si>
    <t>3</t>
  </si>
  <si>
    <t>130001101.S</t>
  </si>
  <si>
    <t>Príplatok k cenám za sťaženie výkopu v blízkosti podzemného vedenia alebo výbušbnín - pre všetky triedy</t>
  </si>
  <si>
    <t>m3</t>
  </si>
  <si>
    <t>-636475997</t>
  </si>
  <si>
    <t>130201001.S</t>
  </si>
  <si>
    <t>Výkop jamy a ryhy v obmedzenom priestore horn. tr.3 ručne</t>
  </si>
  <si>
    <t>-1229506382</t>
  </si>
  <si>
    <t>5</t>
  </si>
  <si>
    <t>162501102.S</t>
  </si>
  <si>
    <t>Vodorovné premiestnenie výkopku po spevnenej ceste z horniny tr.1-4, do 100 m3 na vzdialenosť do 3000 m</t>
  </si>
  <si>
    <t>791530340</t>
  </si>
  <si>
    <t>6</t>
  </si>
  <si>
    <t>162501105.S</t>
  </si>
  <si>
    <t>Vodorovné premiestnenie výkopku po spevnenej ceste z horniny tr.1-4, do 100 m3, príplatok k cene za každých ďalšich a začatých 1000 m</t>
  </si>
  <si>
    <t>41462508</t>
  </si>
  <si>
    <t>7</t>
  </si>
  <si>
    <t>167101101.S</t>
  </si>
  <si>
    <t>Nakladanie neuľahnutého výkopku z hornín tr.1-4 do 100 m3</t>
  </si>
  <si>
    <t>2000738252</t>
  </si>
  <si>
    <t>8</t>
  </si>
  <si>
    <t>171201201.S</t>
  </si>
  <si>
    <t>Uloženie sypaniny na skládky do 100 m3</t>
  </si>
  <si>
    <t>-665233084</t>
  </si>
  <si>
    <t>9</t>
  </si>
  <si>
    <t>171209002.S</t>
  </si>
  <si>
    <t>Poplatok za skládku - zemina a kamenivo (17 05) ostatné</t>
  </si>
  <si>
    <t>t</t>
  </si>
  <si>
    <t>-1964133460</t>
  </si>
  <si>
    <t>Zakladanie</t>
  </si>
  <si>
    <t>10</t>
  </si>
  <si>
    <t>215901101.S</t>
  </si>
  <si>
    <t>Zhutnenie podložia z rastlej horniny 1 až 4 pod násypy, z hornina súdržných do 92 % PS a nesúdržných</t>
  </si>
  <si>
    <t>1435878272</t>
  </si>
  <si>
    <t>Ostatné konštrukcie a práce-búranie</t>
  </si>
  <si>
    <t>11</t>
  </si>
  <si>
    <t>952901411.S</t>
  </si>
  <si>
    <t>Vyčistenie ostatných objektov, vynesenie zvyškov stavebnej sutiny, kropenie a 2 x zametenie podláh, oprášenie stien a výplní otvorov akejkoľvek výšky podlaží</t>
  </si>
  <si>
    <t>776062904</t>
  </si>
  <si>
    <t>12</t>
  </si>
  <si>
    <t>961055111.S</t>
  </si>
  <si>
    <t>Búranie základov alebo vybúranie otvorov plochy nad 4 m2 v základoch železobetónových,  -2,40000t</t>
  </si>
  <si>
    <t>983728642</t>
  </si>
  <si>
    <t>13</t>
  </si>
  <si>
    <t>962031132.S</t>
  </si>
  <si>
    <t>Búranie priečok alebo vybúranie otvorov plochy nad 4 m2 z tehál pálených, plných alebo dutých hr. do 150 mm,  -0,19600t</t>
  </si>
  <si>
    <t>-880466146</t>
  </si>
  <si>
    <t>14</t>
  </si>
  <si>
    <t>962032231.S</t>
  </si>
  <si>
    <t>Búranie muriva alebo vybúranie otvorov plochy nad 4 m2 nadzákladového z tehál pálených, vápenopieskových, cementových na maltu,  -1,90500t</t>
  </si>
  <si>
    <t>-871050349</t>
  </si>
  <si>
    <t>15</t>
  </si>
  <si>
    <t>962081131.S</t>
  </si>
  <si>
    <t>Búranie muriva priečok zo sklenených tvárnic, hr. do 100 mm,  -0,05500t</t>
  </si>
  <si>
    <t>896938078</t>
  </si>
  <si>
    <t>16</t>
  </si>
  <si>
    <t>963053935.S</t>
  </si>
  <si>
    <t>Búranie železobetónových schodiskových ramien monolitických,  -0,39200t</t>
  </si>
  <si>
    <t>-1111824867</t>
  </si>
  <si>
    <t>17</t>
  </si>
  <si>
    <t>965043341.S</t>
  </si>
  <si>
    <t>Búranie podkladov pod dlažby, liatych dlažieb a mazanín,betón s poterom,teracom hr.do 100 mm, plochy nad 4 m2  -2,20000t</t>
  </si>
  <si>
    <t>-1240193964</t>
  </si>
  <si>
    <t>18</t>
  </si>
  <si>
    <t>965043431.S</t>
  </si>
  <si>
    <t>Búranie podkladov pod dlažby, liatych dlažieb a mazanín,betón s poterom,teracom hr.do 150 mm,  plochy do 4 m2 -2,20000t</t>
  </si>
  <si>
    <t>1089547686</t>
  </si>
  <si>
    <t>19</t>
  </si>
  <si>
    <t>965043441.S</t>
  </si>
  <si>
    <t>Búranie podkladov pod dlažby, liatych dlažieb a mazanín,betón s poterom,teracom hr.do 150 mm,  plochy nad 4 m2 -2,20000t</t>
  </si>
  <si>
    <t>1985223799</t>
  </si>
  <si>
    <t>20</t>
  </si>
  <si>
    <t>965049120.S</t>
  </si>
  <si>
    <t>Príplatok za búranie betónovej mazaniny so zváranou sieťou alebo rabicovým pletivom hr. nad 100 mm</t>
  </si>
  <si>
    <t>-877688783</t>
  </si>
  <si>
    <t>21</t>
  </si>
  <si>
    <t>965081712.S</t>
  </si>
  <si>
    <t>Búranie dlažieb, bez podklad. lôžka z xylolit., alebo keramických dlaždíc hr. do 10 mm,  -0,02000t</t>
  </si>
  <si>
    <t>-494019430</t>
  </si>
  <si>
    <t>22</t>
  </si>
  <si>
    <t>968071115.S</t>
  </si>
  <si>
    <t>Demontáž okien kovových, 1 bm obvodu - 0,005t</t>
  </si>
  <si>
    <t>1902623507</t>
  </si>
  <si>
    <t>968071116.S</t>
  </si>
  <si>
    <t>Demontáž dverí kovových vchodových, 1 bm obvodu - 0,005t</t>
  </si>
  <si>
    <t>299620256</t>
  </si>
  <si>
    <t>24</t>
  </si>
  <si>
    <t>968071136.S</t>
  </si>
  <si>
    <t>Vyvesenie kovového krídla vrát do suti plochy do 4 m2</t>
  </si>
  <si>
    <t>ks</t>
  </si>
  <si>
    <t>2070328717</t>
  </si>
  <si>
    <t>25</t>
  </si>
  <si>
    <t>968072559.S</t>
  </si>
  <si>
    <t>Vybúranie kovových vrát plochy nad 5 m2,  -0,06600t</t>
  </si>
  <si>
    <t>-1822522132</t>
  </si>
  <si>
    <t>26</t>
  </si>
  <si>
    <t>971033561.S</t>
  </si>
  <si>
    <t>Vybúranie otvorov v murive tehl. plochy do 1 m2 hr. do 600 mm,  -1,87500t</t>
  </si>
  <si>
    <t>1516050341</t>
  </si>
  <si>
    <t>27</t>
  </si>
  <si>
    <t>971033651.S</t>
  </si>
  <si>
    <t>Vybúranie otvorov v murive tehl. plochy do 4 m2 hr. do 600 mm,  -1,87500t</t>
  </si>
  <si>
    <t>-1768805859</t>
  </si>
  <si>
    <t>28</t>
  </si>
  <si>
    <t>974083113.S</t>
  </si>
  <si>
    <t>Rezanie betónových mazanín existujúcich vystužených hĺbky nad 100 do 150 mm</t>
  </si>
  <si>
    <t>1445943927</t>
  </si>
  <si>
    <t>29</t>
  </si>
  <si>
    <t>975043121.S</t>
  </si>
  <si>
    <t>Jednoradové podchytenie stropov pre osadenie nosníkov do v. 3,50 m a jeho zaťaženia nad 750 do 1000 kg/m</t>
  </si>
  <si>
    <t>-609254373</t>
  </si>
  <si>
    <t>30</t>
  </si>
  <si>
    <t>978011191.S</t>
  </si>
  <si>
    <t>Otlčenie omietok stropov vnútorných vápenných alebo vápennocementových v rozsahu do 100 %,  -0,05000t</t>
  </si>
  <si>
    <t>447400389</t>
  </si>
  <si>
    <t>31</t>
  </si>
  <si>
    <t>978013191.S</t>
  </si>
  <si>
    <t>Otlčenie omietok stien vnútorných vápenných alebo vápennocementových v rozsahu do 100 %,  -0,04600t</t>
  </si>
  <si>
    <t>-1628766571</t>
  </si>
  <si>
    <t>32</t>
  </si>
  <si>
    <t>978015291.S</t>
  </si>
  <si>
    <t>Otlčenie omietok vonkajších priečelí jednoduchých, s vyškriabaním škár, očistením muriva, v rozsahu do 100 %,  -0,05900t</t>
  </si>
  <si>
    <t>1318752339</t>
  </si>
  <si>
    <t>33</t>
  </si>
  <si>
    <t>978059511.S</t>
  </si>
  <si>
    <t>Odsekanie a odobratie obkladov stien z obkladačiek vnútorných vrátane podkladovej omietky do 2 m2,  -0,06800t</t>
  </si>
  <si>
    <t>-1887072441</t>
  </si>
  <si>
    <t>34</t>
  </si>
  <si>
    <t>978059531.S</t>
  </si>
  <si>
    <t>Odsekanie a odobratie obkladov stien z obkladačiek vnútorných vrátane podkladovej omietky nad 2 m2,  -0,06800t</t>
  </si>
  <si>
    <t>1514849787</t>
  </si>
  <si>
    <t>35</t>
  </si>
  <si>
    <t>978071251.S</t>
  </si>
  <si>
    <t>Odstránenie izolácie lepenkovej vodorovnej,  -0,07300t</t>
  </si>
  <si>
    <t>-1582768630</t>
  </si>
  <si>
    <t>36</t>
  </si>
  <si>
    <t>979081111.S</t>
  </si>
  <si>
    <t>Odvoz sutiny a vybúraných hmôt na skládku do 1 km</t>
  </si>
  <si>
    <t>1737993415</t>
  </si>
  <si>
    <t>37</t>
  </si>
  <si>
    <t>979081121.S</t>
  </si>
  <si>
    <t>Odvoz sutiny a vybúraných hmôt na skládku za každý ďalší 1 km</t>
  </si>
  <si>
    <t>-1266878255</t>
  </si>
  <si>
    <t>38</t>
  </si>
  <si>
    <t>979082111.S</t>
  </si>
  <si>
    <t>Vnútrostavenisková doprava sutiny a vybúraných hmôt do 10 m</t>
  </si>
  <si>
    <t>-2024709002</t>
  </si>
  <si>
    <t>39</t>
  </si>
  <si>
    <t>979082121.S</t>
  </si>
  <si>
    <t>Vnútrostavenisková doprava sutiny a vybúraných hmôt za každých ďalších 5 m</t>
  </si>
  <si>
    <t>1820275188</t>
  </si>
  <si>
    <t>40</t>
  </si>
  <si>
    <t>979086112.S</t>
  </si>
  <si>
    <t>Nakladanie alebo prekladanie na dopravný prostriedok pri vodorovnej doprave sutiny a vybúraných hmôt</t>
  </si>
  <si>
    <t>1514302734</t>
  </si>
  <si>
    <t>41</t>
  </si>
  <si>
    <t>979089012.S</t>
  </si>
  <si>
    <t>Poplatok za skládku - betón, tehly, dlaždice (17 01) ostatné</t>
  </si>
  <si>
    <t>703831699</t>
  </si>
  <si>
    <t>42</t>
  </si>
  <si>
    <t>979089112.S</t>
  </si>
  <si>
    <t>Poplatok za skládku - drevo, sklo, plasty (17 02 ), ostatné</t>
  </si>
  <si>
    <t>72052535</t>
  </si>
  <si>
    <t>43</t>
  </si>
  <si>
    <t>979089212.S</t>
  </si>
  <si>
    <t>Poplatok za skládku - bitúmenové zmesi, uholný decht, dechtové výrobky (17 03 ), ostatné</t>
  </si>
  <si>
    <t>2064202322</t>
  </si>
  <si>
    <t>44</t>
  </si>
  <si>
    <t>979089312.S</t>
  </si>
  <si>
    <t>Poplatok za skládku - kovy (meď, bronz, mosadz atď.) (17 04 ), ostatné</t>
  </si>
  <si>
    <t>399557166</t>
  </si>
  <si>
    <t>45</t>
  </si>
  <si>
    <t>979089512.S</t>
  </si>
  <si>
    <t>Poplatok za skládku - stavebné materiály na báze sadry (17 08 ), ostatné</t>
  </si>
  <si>
    <t>1703300580</t>
  </si>
  <si>
    <t>46</t>
  </si>
  <si>
    <t>979089612.S</t>
  </si>
  <si>
    <t>Poplatok za skládku - iné odpady zo stavieb a demolácií (17 09), ostatné</t>
  </si>
  <si>
    <t>-329291374</t>
  </si>
  <si>
    <t>PSV</t>
  </si>
  <si>
    <t>Práce a dodávky PSV</t>
  </si>
  <si>
    <t>713</t>
  </si>
  <si>
    <t>Izolácie tepelné</t>
  </si>
  <si>
    <t>47</t>
  </si>
  <si>
    <t>713000022.S</t>
  </si>
  <si>
    <t>Odstránenie tepelnej izolácie podláh kladenej voľne z polystyrénu hr. do 10 cm -0,0045t</t>
  </si>
  <si>
    <t>-1315932510</t>
  </si>
  <si>
    <t>764</t>
  </si>
  <si>
    <t>Konštrukcie klampiarske</t>
  </si>
  <si>
    <t>48</t>
  </si>
  <si>
    <t>764317800.S</t>
  </si>
  <si>
    <t>Demontáž krytiny hladkej strešnej železobetónových dosiek,  -0,00742t</t>
  </si>
  <si>
    <t>1630398412</t>
  </si>
  <si>
    <t>49</t>
  </si>
  <si>
    <t>764352810.S</t>
  </si>
  <si>
    <t>Demontáž žľabov pododkvapových polkruhových so sklonom do 30st. rš 330 mm,  -0,00330t</t>
  </si>
  <si>
    <t>-809570030</t>
  </si>
  <si>
    <t>50</t>
  </si>
  <si>
    <t>764359810.S</t>
  </si>
  <si>
    <t>Demontáž kotlíka kónického, so sklonom žľabu do 30st.,  -0,00110t</t>
  </si>
  <si>
    <t>1579546401</t>
  </si>
  <si>
    <t>51</t>
  </si>
  <si>
    <t>764410850.S</t>
  </si>
  <si>
    <t>Demontáž oplechovania parapetov rš od 100 do 330 mm,  -0,00135t</t>
  </si>
  <si>
    <t>-147971072</t>
  </si>
  <si>
    <t>52</t>
  </si>
  <si>
    <t>764454803.S</t>
  </si>
  <si>
    <t>Demontáž odpadových rúr kruhových, s priemerom 150 mm,  -0,00356t</t>
  </si>
  <si>
    <t>-2028380250</t>
  </si>
  <si>
    <t>53</t>
  </si>
  <si>
    <t>764456855.S</t>
  </si>
  <si>
    <t>Demontáž odpadového kolena výtokového kruhového, s priemerom 120,150 a 200 mm,  -0,00116t</t>
  </si>
  <si>
    <t>258917046</t>
  </si>
  <si>
    <t>54</t>
  </si>
  <si>
    <t>764456880.S</t>
  </si>
  <si>
    <t>Demontáž odpadového prechodového kusa,  -0,00155t</t>
  </si>
  <si>
    <t>-1864621718</t>
  </si>
  <si>
    <t>766</t>
  </si>
  <si>
    <t>Konštrukcie stolárske</t>
  </si>
  <si>
    <t>55</t>
  </si>
  <si>
    <t>766694980.S</t>
  </si>
  <si>
    <t>Demontáž parapetnej dosky drevenej šírky do 300 mm, dĺžky do 1600 mm, -0,003t</t>
  </si>
  <si>
    <t>-334775301</t>
  </si>
  <si>
    <t>56</t>
  </si>
  <si>
    <t>766694981.S</t>
  </si>
  <si>
    <t>Demontáž parapetnej dosky drevenej šírky do 300 mm, dĺžky nad 1600 mm, -0,006t</t>
  </si>
  <si>
    <t>1265545471</t>
  </si>
  <si>
    <t>767</t>
  </si>
  <si>
    <t>Konštrukcie doplnkové kovové</t>
  </si>
  <si>
    <t>57</t>
  </si>
  <si>
    <t>767996801.S</t>
  </si>
  <si>
    <t>Demontáž ostatných doplnkov stavieb s hmotnosťou jednotlivých dielov konštrukcií do 50 kg,  -0,00100t</t>
  </si>
  <si>
    <t>kg</t>
  </si>
  <si>
    <t>-247109255</t>
  </si>
  <si>
    <t>776</t>
  </si>
  <si>
    <t>Podlahy povlakové</t>
  </si>
  <si>
    <t>58</t>
  </si>
  <si>
    <t>776401800.S</t>
  </si>
  <si>
    <t>Demontáž soklíkov alebo líšt</t>
  </si>
  <si>
    <t>-580249782</t>
  </si>
  <si>
    <t>59</t>
  </si>
  <si>
    <t>776511820.S</t>
  </si>
  <si>
    <t>Odstránenie povlakových podláh z nášľapnej plochy lepených s podložkou,  -0,00100t</t>
  </si>
  <si>
    <t>-321336146</t>
  </si>
  <si>
    <t>HZS</t>
  </si>
  <si>
    <t>Hodinové zúčtovacie sadzby</t>
  </si>
  <si>
    <t>60</t>
  </si>
  <si>
    <t>HZS000111.S.</t>
  </si>
  <si>
    <t>Ostatné pomocné a vyvolané práce</t>
  </si>
  <si>
    <t>hod</t>
  </si>
  <si>
    <t>512</t>
  </si>
  <si>
    <t>-642853044</t>
  </si>
  <si>
    <t>01.2 - 2. ASR - novonavrhované konštrukcie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</si>
  <si>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</si>
  <si>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</si>
  <si>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</si>
  <si>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</si>
  <si>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</si>
  <si>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</si>
  <si>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712 - Izolácie striech, povlakové krytiny</t>
  </si>
  <si>
    <t xml:space="preserve">    722 - Zdravotechnika - vnútorný vodovod</t>
  </si>
  <si>
    <t xml:space="preserve">    763 - Konštrukcie - drevostavby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</si>
  <si>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</si>
  <si>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</si>
  <si>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</si>
  <si>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</si>
  <si>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VRN - Investičné náklady neobsiahnuté v cenách</t>
  </si>
  <si>
    <t>174101001.S</t>
  </si>
  <si>
    <t>Zásyp sypaninou so zhutnením jám, šachiet, rýh, zárezov alebo okolo objektov do 100 m3</t>
  </si>
  <si>
    <t>-765461392</t>
  </si>
  <si>
    <t>M</t>
  </si>
  <si>
    <t>583310003200.S</t>
  </si>
  <si>
    <t>Štrkopiesok frakcia 0-32 mm</t>
  </si>
  <si>
    <t>256198236</t>
  </si>
  <si>
    <t>273321311.S</t>
  </si>
  <si>
    <t>Betón základových dosiek, železový (bez výstuže), tr. C 16/20</t>
  </si>
  <si>
    <t>1091100333</t>
  </si>
  <si>
    <t>273351215.S</t>
  </si>
  <si>
    <t>Debnenie stien základových dosiek, zhotovenie-dielce</t>
  </si>
  <si>
    <t>50240629</t>
  </si>
  <si>
    <t>273351216.S</t>
  </si>
  <si>
    <t>Debnenie stien základových dosiek, odstránenie-dielce</t>
  </si>
  <si>
    <t>37916788</t>
  </si>
  <si>
    <t>273362442.S</t>
  </si>
  <si>
    <t>Výstuž základových dosiek zo zvár. sietí KARI, priemer drôtu 8/8 mm, veľkosť oka 150x150 mm</t>
  </si>
  <si>
    <t>1784218580</t>
  </si>
  <si>
    <t>274313611.S</t>
  </si>
  <si>
    <t>Betón základových pásov, prostý tr. C 16/20</t>
  </si>
  <si>
    <t>-1453112287</t>
  </si>
  <si>
    <t>Zvislé a kompletné konštrukcie</t>
  </si>
  <si>
    <t>311208340.S</t>
  </si>
  <si>
    <t>Dodatočná izolácia vlhkého murivav injektážou  kryštalizačnou hmotou na báze cementu pre hrúbku muriva 400 mm</t>
  </si>
  <si>
    <t>-1437364966</t>
  </si>
  <si>
    <t>311272564</t>
  </si>
  <si>
    <t>Murivo obvodové (m3) hr. 375 mm</t>
  </si>
  <si>
    <t>1364877479</t>
  </si>
  <si>
    <t>317162132</t>
  </si>
  <si>
    <t>Nosný preklad, šírky 70 mm, výšky 238 mm, dĺžky 1250 mm</t>
  </si>
  <si>
    <t>115646705</t>
  </si>
  <si>
    <t>317162133</t>
  </si>
  <si>
    <t>Nosný preklad, šírky 70 mm, výšky 238 mm, dĺžky 1500 mm</t>
  </si>
  <si>
    <t>-1874523951</t>
  </si>
  <si>
    <t>317162134</t>
  </si>
  <si>
    <t>Nosný preklad, šírky 70 mm, výšky 238 mm, dĺžky 1750 mm</t>
  </si>
  <si>
    <t>-1067127162</t>
  </si>
  <si>
    <t>317944315.S</t>
  </si>
  <si>
    <t>Valcované nosníky dodatočne osadzované do pripravených otvorov bez zamurovania hláv č.24 a viac</t>
  </si>
  <si>
    <t>-245112819</t>
  </si>
  <si>
    <t>342272104</t>
  </si>
  <si>
    <t>Murivo - Priečky hr. 140 (150) mm</t>
  </si>
  <si>
    <t>-1612903382</t>
  </si>
  <si>
    <t>345321515.S</t>
  </si>
  <si>
    <t>Betón múrikov parapetných, atikových, schodiskových, zábradelných, železový (bez výstuže) tr. C 25/30</t>
  </si>
  <si>
    <t>1290590549</t>
  </si>
  <si>
    <t>345351101.S</t>
  </si>
  <si>
    <t>Debnenie múrikov parapet., atik., zábradl., plnostenných- zhotovenie</t>
  </si>
  <si>
    <t>1764978793</t>
  </si>
  <si>
    <t>345351102.S</t>
  </si>
  <si>
    <t>Debnenie múrikov parapet., atik., zábradl., plnostenných- odstránenie</t>
  </si>
  <si>
    <t>857766589</t>
  </si>
  <si>
    <t>345361821.S</t>
  </si>
  <si>
    <t>Výstuž múrikov parapet., atik., schodisk., zábradl., z betonárskej ocele B500 (10505)</t>
  </si>
  <si>
    <t>1937685819</t>
  </si>
  <si>
    <t>Vodorovné konštrukcie</t>
  </si>
  <si>
    <t>430321414.S</t>
  </si>
  <si>
    <t>Schodiskové konštrukcie, betón železový tr. C 25/30</t>
  </si>
  <si>
    <t>1466807025</t>
  </si>
  <si>
    <t>430361821.S</t>
  </si>
  <si>
    <t>Výstuž schodiskových konštrukcií z betonárskej ocele B500 (10505)</t>
  </si>
  <si>
    <t>1210475613</t>
  </si>
  <si>
    <t>431351121.S</t>
  </si>
  <si>
    <t>Debnenie do 4 m výšky - podest a podstupňových dosiek pôdorysne priamočiarych zhotovenie</t>
  </si>
  <si>
    <t>-1486385860</t>
  </si>
  <si>
    <t>431351122.S</t>
  </si>
  <si>
    <t>Debnenie do 4 m výšky - podest a podstupňových dosiek pôdorysne priamočiarych odstránenie</t>
  </si>
  <si>
    <t>-1003444758</t>
  </si>
  <si>
    <t>434351141.S</t>
  </si>
  <si>
    <t>Debnenie stupňov na podstupňovej doske alebo na teréne pôdorysne priamočiarych zhotovenie</t>
  </si>
  <si>
    <t>1809307723</t>
  </si>
  <si>
    <t>434351142.S</t>
  </si>
  <si>
    <t>Debnenie stupňov na podstupňovej doske alebo na teréne pôdorysne priamočiarych odstránenie</t>
  </si>
  <si>
    <t>172453855</t>
  </si>
  <si>
    <t>Komunikácie</t>
  </si>
  <si>
    <t>564231111.1</t>
  </si>
  <si>
    <t>Okapový chodník - okrasné kamenivo  s rozprestretím, vlhčením a zhutnením, po zhutnení hr. 100 mm</t>
  </si>
  <si>
    <t>1088040897</t>
  </si>
  <si>
    <t>Úpravy povrchov, podlahy, osadenie</t>
  </si>
  <si>
    <t>610991111.S</t>
  </si>
  <si>
    <t>Zakrývanie výplní vnútorných okenných otvorov, predmetov a konštrukcií</t>
  </si>
  <si>
    <t>-48247536</t>
  </si>
  <si>
    <t>611460121.S</t>
  </si>
  <si>
    <t>Príprava vnútorného podkladu stropov penetráciou základnou</t>
  </si>
  <si>
    <t>252869722</t>
  </si>
  <si>
    <t>611460241.S</t>
  </si>
  <si>
    <t>Vnútorná omietka stropov vápennocementová jadrová (hrubá), hr. 10 mm</t>
  </si>
  <si>
    <t>-1339572624</t>
  </si>
  <si>
    <t>611460383.S</t>
  </si>
  <si>
    <t>Vnútorná omietka stropov vápennocementová štuková (jemná), hr. 3 mm</t>
  </si>
  <si>
    <t>-486844573</t>
  </si>
  <si>
    <t>612460121.S</t>
  </si>
  <si>
    <t>Príprava vnútorného podkladu stien penetráciou základnou</t>
  </si>
  <si>
    <t>1733272175</t>
  </si>
  <si>
    <t>612460241.S</t>
  </si>
  <si>
    <t>Vnútorná omietka stien vápennocementová jadrová (hrubá), hr. 10 mm</t>
  </si>
  <si>
    <t>1100991268</t>
  </si>
  <si>
    <t>612460383.S</t>
  </si>
  <si>
    <t>Vnútorná omietka stien vápennocementová štuková (jemná), hr. 3 mm</t>
  </si>
  <si>
    <t>-1317823349</t>
  </si>
  <si>
    <t>620991121.S</t>
  </si>
  <si>
    <t>Zakrývanie výplní vonkajších otvorov s rámami a zárubňami, zábradlí, oplechovania, atď. zhotovené z lešenia akýmkoľvek spôsobom</t>
  </si>
  <si>
    <t>-506828102</t>
  </si>
  <si>
    <t>621460121.S</t>
  </si>
  <si>
    <t>Príprava vonkajšieho podkladu podhľadov penetráciou základnou</t>
  </si>
  <si>
    <t>-220752251</t>
  </si>
  <si>
    <t>621461033.S</t>
  </si>
  <si>
    <t>Vonkajšia omietka podhľadov pastovitá silikátová roztieraná, hr. 2 mm</t>
  </si>
  <si>
    <t>-2101001753</t>
  </si>
  <si>
    <t>622460121.S</t>
  </si>
  <si>
    <t>Príprava vonkajšieho podkladu stien penetráciou základnou</t>
  </si>
  <si>
    <t>1418625338</t>
  </si>
  <si>
    <t>622461033.S</t>
  </si>
  <si>
    <t>Vonkajšia omietka stien pastovitá silikátová roztieraná, hr. 2 mm</t>
  </si>
  <si>
    <t>-94958366</t>
  </si>
  <si>
    <t>622461281.S</t>
  </si>
  <si>
    <t>Vonkajšia omietka stien pastovitá dekoratívna mozaiková (dekor kameňa)     "B"</t>
  </si>
  <si>
    <t>-235725489</t>
  </si>
  <si>
    <t>625250121.S</t>
  </si>
  <si>
    <t>Príplatok za zhotovenie vodorovnej podhľadovej konštrukcie z kontaktného zatepľovacieho systému z MW hr. do 190 mm</t>
  </si>
  <si>
    <t>-783913469</t>
  </si>
  <si>
    <t>625250122.S</t>
  </si>
  <si>
    <t>Príplatok za zhotovenie vodorovnej podhľadovej konštrukcie z kontaktného zatepľovacieho systému z MW hr. nad 190 mm</t>
  </si>
  <si>
    <t>1777169091</t>
  </si>
  <si>
    <t>625250552.S</t>
  </si>
  <si>
    <t>Kontaktný zatepľovací systém soklovej alebo vodou namáhanej časti XPS hr. 140 mm, skrutkovacie kotvy</t>
  </si>
  <si>
    <t>-1820999428</t>
  </si>
  <si>
    <t>625250707.S</t>
  </si>
  <si>
    <t>Kontaktný zatepľovací systém z minerálnej vlny hr. 100 mm, skrutkovacie kotvy</t>
  </si>
  <si>
    <t>329093335</t>
  </si>
  <si>
    <t>625250713.S</t>
  </si>
  <si>
    <t>Kontaktný zatepľovací systém z minerálnej vlny hr. 200 mm, skrutkovacie kotvy</t>
  </si>
  <si>
    <t>1448266060</t>
  </si>
  <si>
    <t>629451112.S</t>
  </si>
  <si>
    <t>Vyrovnávacia vrstva z cementovej malty pod klampiarskymi prvkami šírky nad 150 do 300 mm</t>
  </si>
  <si>
    <t>-1963879987</t>
  </si>
  <si>
    <t>631312711.S</t>
  </si>
  <si>
    <t>Mazanina z betónu prostého (m3) tr. C 25/30 hr.nad 50 do 80 mm</t>
  </si>
  <si>
    <t>-715423527</t>
  </si>
  <si>
    <t>631315711.S</t>
  </si>
  <si>
    <t>Mazanina z betónu prostého (m3) tr. C 25/30 hr.nad 120 do 240 mm</t>
  </si>
  <si>
    <t>1724497578</t>
  </si>
  <si>
    <t>631319171.S</t>
  </si>
  <si>
    <t>Príplatok za strhnutie povrchu mazaniny latou pre hr. obidvoch vrstiev mazaniny nad 50 do 80 mm</t>
  </si>
  <si>
    <t>-1103735975</t>
  </si>
  <si>
    <t>631319175.S</t>
  </si>
  <si>
    <t>Príplatok za strhnutie povrchu mazaniny latou pre hr. obidvoch vrstiev mazaniny nad 120 do 240 mm</t>
  </si>
  <si>
    <t>-121590396</t>
  </si>
  <si>
    <t>631351101.S</t>
  </si>
  <si>
    <t>Debnenie stien, rýh a otvorov v podlahách zhotovenie</t>
  </si>
  <si>
    <t>-1111460074</t>
  </si>
  <si>
    <t>631351102.S</t>
  </si>
  <si>
    <t>Debnenie stien, rýh a otvorov v podlahách odstránenie</t>
  </si>
  <si>
    <t>918344877</t>
  </si>
  <si>
    <t>631362402.S</t>
  </si>
  <si>
    <t>Výstuž mazanín z betónov (z kameniva) a z ľahkých betónov zo sietí KARI, priemer drôtu 4/4 mm, veľkosť oka 150x150 mm</t>
  </si>
  <si>
    <t>1938126369</t>
  </si>
  <si>
    <t>631362442.S</t>
  </si>
  <si>
    <t>Výstuž mazanín z betónov (z kameniva) a z ľahkých betónov zo sietí KARI, priemer drôtu 8/8 mm, veľkosť oka 150x150 mm</t>
  </si>
  <si>
    <t>-1530700686</t>
  </si>
  <si>
    <t>632452684.S</t>
  </si>
  <si>
    <t>Cementová samonivelizačná stierka, pevnosti v tlaku 30 MPa, hr. 5 mm</t>
  </si>
  <si>
    <t>434669474</t>
  </si>
  <si>
    <t>916561112.S</t>
  </si>
  <si>
    <t>Osadenie záhonového alebo parkového obrubníka betón., do lôžka z bet. pros. tr. C 16/20 s bočnou oporou</t>
  </si>
  <si>
    <t>-737793465</t>
  </si>
  <si>
    <t>592170001800.S</t>
  </si>
  <si>
    <t>Obrubník parkový, lxšxv 1000x50x200 mm, prírodný</t>
  </si>
  <si>
    <t>-1475167950</t>
  </si>
  <si>
    <t>941941031.S</t>
  </si>
  <si>
    <t>Montáž lešenia ľahkého pracovného radového s podlahami šírky od 0,80 do 1,00 m, výšky do 10 m</t>
  </si>
  <si>
    <t>-461966393</t>
  </si>
  <si>
    <t>941941191.S</t>
  </si>
  <si>
    <t>Príplatok za prvý a každý ďalší i začatý mesiac použitia lešenia ľahkého pracovného radového s podlahami šírky od 0,80 do 1,00 m, výšky do 10 m</t>
  </si>
  <si>
    <t>-383962664</t>
  </si>
  <si>
    <t>941941831.S</t>
  </si>
  <si>
    <t>Demontáž lešenia ľahkého pracovného radového s podlahami šírky nad 0,80 do 1,00 m, výšky do 10 m</t>
  </si>
  <si>
    <t>1528798205</t>
  </si>
  <si>
    <t>941955001.S</t>
  </si>
  <si>
    <t>Lešenie ľahké pracovné pomocné, s výškou lešeňovej podlahy do 1,20 m</t>
  </si>
  <si>
    <t>-343547310</t>
  </si>
  <si>
    <t>944944103.S</t>
  </si>
  <si>
    <t>Ochranná sieť na boku lešenia</t>
  </si>
  <si>
    <t>-315003392</t>
  </si>
  <si>
    <t>61</t>
  </si>
  <si>
    <t>944944803.S</t>
  </si>
  <si>
    <t>Demontáž ochrannej siete na boku lešenia</t>
  </si>
  <si>
    <t>-246861308</t>
  </si>
  <si>
    <t>62</t>
  </si>
  <si>
    <t>944945012.S</t>
  </si>
  <si>
    <t>Montáž záchytnej striešky zriadenej súčasne s ľahkým alebo ťažkým lešením šírky do 2 m</t>
  </si>
  <si>
    <t>2078650595</t>
  </si>
  <si>
    <t>63</t>
  </si>
  <si>
    <t>944945192.S</t>
  </si>
  <si>
    <t>Príplatok za prvý a každý ďalší i začatý mesiac použitia záchytnej striešky do 2 m</t>
  </si>
  <si>
    <t>-802529329</t>
  </si>
  <si>
    <t>64</t>
  </si>
  <si>
    <t>944945812.S</t>
  </si>
  <si>
    <t>Demontáž záchytnej striešky zriaďovanej súčasne s ľahkým alebo ťažkým lešením, šírky do 2 m</t>
  </si>
  <si>
    <t>-2013491956</t>
  </si>
  <si>
    <t>65</t>
  </si>
  <si>
    <t>952901111.S</t>
  </si>
  <si>
    <t>Vyčistenie budov pri výške podlaží do 4 m</t>
  </si>
  <si>
    <t>-1433185892</t>
  </si>
  <si>
    <t>66</t>
  </si>
  <si>
    <t>953945319.S</t>
  </si>
  <si>
    <t>Hliníkový soklový profil šírky 203 mm</t>
  </si>
  <si>
    <t>2110045508</t>
  </si>
  <si>
    <t>67</t>
  </si>
  <si>
    <t>953995406.S</t>
  </si>
  <si>
    <t>Okenný a dverový začisťovací profil</t>
  </si>
  <si>
    <t>670841792</t>
  </si>
  <si>
    <t>68</t>
  </si>
  <si>
    <t>953995411.S</t>
  </si>
  <si>
    <t>Nadokenný profil so skrytou okapničkou</t>
  </si>
  <si>
    <t>1019732955</t>
  </si>
  <si>
    <t>69</t>
  </si>
  <si>
    <t>953995416.S</t>
  </si>
  <si>
    <t>Parapetný profil s integrovanou sieťovinou</t>
  </si>
  <si>
    <t>1492613051</t>
  </si>
  <si>
    <t>70</t>
  </si>
  <si>
    <t>953995421.S</t>
  </si>
  <si>
    <t>Rohový profil s integrovanou sieťovinou - pevný</t>
  </si>
  <si>
    <t>-1848102401</t>
  </si>
  <si>
    <t>71</t>
  </si>
  <si>
    <t>953995433.S</t>
  </si>
  <si>
    <t>Ukončovací profil pre odvetranie striech</t>
  </si>
  <si>
    <t>-2106470051</t>
  </si>
  <si>
    <t>99</t>
  </si>
  <si>
    <t>Presun hmôt HSV</t>
  </si>
  <si>
    <t>72</t>
  </si>
  <si>
    <t>999281111.S</t>
  </si>
  <si>
    <t>Presun hmôt pre opravy a údržbu objektov vrátane vonkajších plášťov výšky do 25 m</t>
  </si>
  <si>
    <t>1776242211</t>
  </si>
  <si>
    <t>711</t>
  </si>
  <si>
    <t>Izolácie proti vode a vlhkosti</t>
  </si>
  <si>
    <t>73</t>
  </si>
  <si>
    <t>711111001.S</t>
  </si>
  <si>
    <t>Zhotovenie izolácie proti zemnej vlhkosti vodorovná náterom penetračným za studena</t>
  </si>
  <si>
    <t>1531363911</t>
  </si>
  <si>
    <t>74</t>
  </si>
  <si>
    <t>211803</t>
  </si>
  <si>
    <t>Penetračný náter SIPLAST PRIMER (30kg balenie), modifikovaný SBS, asfaltové pásy ICOPAL</t>
  </si>
  <si>
    <t>bal</t>
  </si>
  <si>
    <t>-1709128718</t>
  </si>
  <si>
    <t>75</t>
  </si>
  <si>
    <t>711112001.S</t>
  </si>
  <si>
    <t>Zhotovenie  izolácie proti zemnej vlhkosti zvislá penetračným náterom za studena</t>
  </si>
  <si>
    <t>1247762738</t>
  </si>
  <si>
    <t>76</t>
  </si>
  <si>
    <t>-921977937</t>
  </si>
  <si>
    <t>77</t>
  </si>
  <si>
    <t>711132107.S</t>
  </si>
  <si>
    <t>Zhotovenie izolácie proti zemnej vlhkosti nopovou fóliou položenou voľne na ploche zvislej</t>
  </si>
  <si>
    <t>-653769711</t>
  </si>
  <si>
    <t>78</t>
  </si>
  <si>
    <t>283230002700.S</t>
  </si>
  <si>
    <t>Nopová HDPE fólia hrúbky 0,5 mm, výška nopu 8 mm, proti zemnej vlhkosti s radónovou ochranou, pre spodnú stavbu</t>
  </si>
  <si>
    <t>-1095631889</t>
  </si>
  <si>
    <t>79</t>
  </si>
  <si>
    <t>711141559.S</t>
  </si>
  <si>
    <t>Zhotovenie izolácie proti zemnej vlhkosti a tlakovej vode vodorovná NAIP pritavením</t>
  </si>
  <si>
    <t>-298807817</t>
  </si>
  <si>
    <t>80</t>
  </si>
  <si>
    <t>N2104</t>
  </si>
  <si>
    <t>Elastobit GG 40</t>
  </si>
  <si>
    <t>1480812779</t>
  </si>
  <si>
    <t>81</t>
  </si>
  <si>
    <t>711142559.S</t>
  </si>
  <si>
    <t>Zhotovenie izolácie proti zemnej vlhkosti a tlakovej vode zvislá NAIP pritavením</t>
  </si>
  <si>
    <t>-563420799</t>
  </si>
  <si>
    <t>82</t>
  </si>
  <si>
    <t>-1331092605</t>
  </si>
  <si>
    <t>83</t>
  </si>
  <si>
    <t>711210230.S</t>
  </si>
  <si>
    <t>Zhotovenie izolácie impregnáciou vodorovných povrchov keramických obkladov a dlažieb</t>
  </si>
  <si>
    <t>-945096377</t>
  </si>
  <si>
    <t>84</t>
  </si>
  <si>
    <t>205004009</t>
  </si>
  <si>
    <t>Tekutá hydroizolačná fólia pod obkladové prvky SANIFLEX-EU, 5kg (spotreba 1,2kg/m2)</t>
  </si>
  <si>
    <t>-602916904</t>
  </si>
  <si>
    <t>85</t>
  </si>
  <si>
    <t>711210235.S</t>
  </si>
  <si>
    <t>Zhotovenie izolácie impregnáciou zvislých povrchov keramických obkladov a dlažieb</t>
  </si>
  <si>
    <t>1327562562</t>
  </si>
  <si>
    <t>86</t>
  </si>
  <si>
    <t>145210160</t>
  </si>
  <si>
    <t>87</t>
  </si>
  <si>
    <t>711491275.S</t>
  </si>
  <si>
    <t>Pripevnenie izolácie na plochy zvislé kotviacimi páskami</t>
  </si>
  <si>
    <t>-1837982698</t>
  </si>
  <si>
    <t>88</t>
  </si>
  <si>
    <t>553430004400.S</t>
  </si>
  <si>
    <t>Pásik z poplastovaného plechu pre ukončenie fólií z PVC š. 50 mm, dĺ. 2 m</t>
  </si>
  <si>
    <t>-2138518806</t>
  </si>
  <si>
    <t>89</t>
  </si>
  <si>
    <t>998711202.S</t>
  </si>
  <si>
    <t>Presun hmôt pre izoláciu proti vode v objektoch výšky nad 6 do 12 m</t>
  </si>
  <si>
    <t>%</t>
  </si>
  <si>
    <t>837146312</t>
  </si>
  <si>
    <t>712</t>
  </si>
  <si>
    <t>Izolácie striech, povlakové krytiny</t>
  </si>
  <si>
    <t>90</t>
  </si>
  <si>
    <t>712290010.1</t>
  </si>
  <si>
    <t>Zhotovenie parozábrany pre stropy</t>
  </si>
  <si>
    <t>496001744</t>
  </si>
  <si>
    <t>91</t>
  </si>
  <si>
    <t>283230007150.S</t>
  </si>
  <si>
    <t>Parozábrana s prelepením spojov páskou (príp.prikotvenie latkou)</t>
  </si>
  <si>
    <t>-41132428</t>
  </si>
  <si>
    <t>92</t>
  </si>
  <si>
    <t>712290010.S</t>
  </si>
  <si>
    <t>Zhotovenie parozábrany na strechách</t>
  </si>
  <si>
    <t>-126094303</t>
  </si>
  <si>
    <t>93</t>
  </si>
  <si>
    <t>283230007350.S</t>
  </si>
  <si>
    <t>Parozábrana s prelepením spojov páskou</t>
  </si>
  <si>
    <t>-609542530</t>
  </si>
  <si>
    <t>94</t>
  </si>
  <si>
    <t>712370070.S</t>
  </si>
  <si>
    <t>Zhotovenie povlakovej krytiny striech plochých do 10° PVC-P fóliou upevnenou prikotvením so zvarením spoju</t>
  </si>
  <si>
    <t>-137946415</t>
  </si>
  <si>
    <t>95</t>
  </si>
  <si>
    <t>283220002000.S</t>
  </si>
  <si>
    <t>Hydroizolačná fólia PVC-P hr. 1,5 mm izolácia plochých striech</t>
  </si>
  <si>
    <t>2098273771</t>
  </si>
  <si>
    <t>96</t>
  </si>
  <si>
    <t>311970001100.S</t>
  </si>
  <si>
    <t>Kotviaci prvok do betónu 6,3x160 mm, oceľový</t>
  </si>
  <si>
    <t>249233169</t>
  </si>
  <si>
    <t>97</t>
  </si>
  <si>
    <t>712973780.S</t>
  </si>
  <si>
    <t>Detaily k termoplastom všeobecne, stenový kotviaci pásik z hrubopoplast. plechu RŠ 50 mm</t>
  </si>
  <si>
    <t>187940706</t>
  </si>
  <si>
    <t>98</t>
  </si>
  <si>
    <t>311690001000.S</t>
  </si>
  <si>
    <t>Rozperný nit 6x30 mm do betónu, hliníkový</t>
  </si>
  <si>
    <t>453422405</t>
  </si>
  <si>
    <t>712973820.S</t>
  </si>
  <si>
    <t>Detaily k termoplastom všeobecne, oplechovanie okraja odkvapovou záveternou lištou z hrubopolpast. plechu RŠ 165 mm</t>
  </si>
  <si>
    <t>-1499096908</t>
  </si>
  <si>
    <t>100</t>
  </si>
  <si>
    <t>-1045779247</t>
  </si>
  <si>
    <t>101</t>
  </si>
  <si>
    <t>712973880.S</t>
  </si>
  <si>
    <t>Detaily k termoplastom všeobecne, oplechovanie okraja odkvapovou lištou z hrubopolpast. plechu RŠ 165 mm</t>
  </si>
  <si>
    <t>-1454940694</t>
  </si>
  <si>
    <t>102</t>
  </si>
  <si>
    <t>1788324540</t>
  </si>
  <si>
    <t>103</t>
  </si>
  <si>
    <t>712990040.S</t>
  </si>
  <si>
    <t>Položenie geotextílie vodorovne alebo zvislo na strechy ploché do 10°</t>
  </si>
  <si>
    <t>-1615892977</t>
  </si>
  <si>
    <t>104</t>
  </si>
  <si>
    <t>693110003740.S</t>
  </si>
  <si>
    <t>Geotextília polypropylénová netkaná 350 g/m2</t>
  </si>
  <si>
    <t>-1458339849</t>
  </si>
  <si>
    <t>105</t>
  </si>
  <si>
    <t>998712202.S</t>
  </si>
  <si>
    <t>Presun hmôt pre izoláciu povlakovej krytiny v objektoch výšky nad 6 do 12 m</t>
  </si>
  <si>
    <t>608932645</t>
  </si>
  <si>
    <t>106</t>
  </si>
  <si>
    <t>713111111.S</t>
  </si>
  <si>
    <t>Montáž tepelnej izolácie stropov minerálnou vlnou, vrchom kladenou voľne</t>
  </si>
  <si>
    <t>-447917890</t>
  </si>
  <si>
    <t>107</t>
  </si>
  <si>
    <t>631640000600</t>
  </si>
  <si>
    <t>Doska ISOVER MULTIMAX 150x600x1200 mm izolácia zo sklenej vlny vhodná pre izolovanie šikmých striech a odvetraných fasád</t>
  </si>
  <si>
    <t>-1768199383</t>
  </si>
  <si>
    <t>108</t>
  </si>
  <si>
    <t>631640000200</t>
  </si>
  <si>
    <t>Doska ISOVER MULTIMAX 50x600x1200 mm izolácia zo sklenej vlny vhodná pre izolovanie šikmých striech a odvetraných fasád</t>
  </si>
  <si>
    <t>253381192</t>
  </si>
  <si>
    <t>109</t>
  </si>
  <si>
    <t>713100100.1</t>
  </si>
  <si>
    <t>Zakrývanie tepelnej izolácie fóliou - difúznou, vetrotesné uloženie</t>
  </si>
  <si>
    <t>1384961549</t>
  </si>
  <si>
    <t>110</t>
  </si>
  <si>
    <t>283230005900.1</t>
  </si>
  <si>
    <t>Difúzne otvorená fólia proti špiuneniu a ochladzovaniu tepelnej izolácie, vetrotesné uloženie</t>
  </si>
  <si>
    <t>1007078555</t>
  </si>
  <si>
    <t>111</t>
  </si>
  <si>
    <t>713122111.S</t>
  </si>
  <si>
    <t>Montáž tepelnej izolácie podláh polystyrénom, kladeným voľne v jednej vrstve</t>
  </si>
  <si>
    <t>1378388887</t>
  </si>
  <si>
    <t>112</t>
  </si>
  <si>
    <t>283720000600.S</t>
  </si>
  <si>
    <t>Doska EPS hr. 90 mm, pevnosť v tlaku 100 kPa, na zateplenie podláh a plochých striech</t>
  </si>
  <si>
    <t>1736708331</t>
  </si>
  <si>
    <t>113</t>
  </si>
  <si>
    <t>-267170778</t>
  </si>
  <si>
    <t>114</t>
  </si>
  <si>
    <t>283720007600.S</t>
  </si>
  <si>
    <t>Doska EPS hr. 40 mm, pevnosť v tlaku 100 kPa, na zateplenie podláh a plochých striech</t>
  </si>
  <si>
    <t>1386938713</t>
  </si>
  <si>
    <t>115</t>
  </si>
  <si>
    <t>713141250.S</t>
  </si>
  <si>
    <t>Montáž tepelnej izolácie striech plochých do 10° minerálnou vlnou, dvojvrstvová kladenými voľne</t>
  </si>
  <si>
    <t>542586520</t>
  </si>
  <si>
    <t>116</t>
  </si>
  <si>
    <t>631440025400.S</t>
  </si>
  <si>
    <t>Doska z minerálnej vlny hr. 100 mm, izolácia pre zateplenie plochých striech</t>
  </si>
  <si>
    <t>-1388382563</t>
  </si>
  <si>
    <t>117</t>
  </si>
  <si>
    <t>998713202.S</t>
  </si>
  <si>
    <t>Presun hmôt pre izolácie tepelné v objektoch výšky nad 6 m do 12 m</t>
  </si>
  <si>
    <t>-1281220969</t>
  </si>
  <si>
    <t>722</t>
  </si>
  <si>
    <t>Zdravotechnika - vnútorný vodovod</t>
  </si>
  <si>
    <t>118</t>
  </si>
  <si>
    <t>722250005.S</t>
  </si>
  <si>
    <t>Montáž hydrantového systému s tvarovo stálou hadicou D 25</t>
  </si>
  <si>
    <t>súb.</t>
  </si>
  <si>
    <t>545787474</t>
  </si>
  <si>
    <t>119</t>
  </si>
  <si>
    <t>449150003100</t>
  </si>
  <si>
    <t>Hydrantový systém s tvarovo stálou hadicou D 25, hadica 30 m, skriňa 650x650x285 mm, plné dvierka, prúdnica ekv.10</t>
  </si>
  <si>
    <t>-1499265818</t>
  </si>
  <si>
    <t>120</t>
  </si>
  <si>
    <t>722250180.S</t>
  </si>
  <si>
    <t>Montáž hasiaceho prístroja na stenu</t>
  </si>
  <si>
    <t>1419760369</t>
  </si>
  <si>
    <t>121</t>
  </si>
  <si>
    <t>449170000900.S</t>
  </si>
  <si>
    <t>Prenosný hasiaci prístroj práškový P6Če 6 kg, 21A+piktogram</t>
  </si>
  <si>
    <t>1216282936</t>
  </si>
  <si>
    <t>122</t>
  </si>
  <si>
    <t>998722202.S</t>
  </si>
  <si>
    <t>Presun hmôt pre vnútorný vodovod v objektoch výšky nad 6 do 12 m</t>
  </si>
  <si>
    <t>1379962103</t>
  </si>
  <si>
    <t>763</t>
  </si>
  <si>
    <t>Konštrukcie - drevostavby</t>
  </si>
  <si>
    <t>123</t>
  </si>
  <si>
    <t>763120011.S</t>
  </si>
  <si>
    <t>Sadrokartónová inštalačná predstena pre sanitárne zariadenia, kca CD+UD, dvojito opláštená doskou impregnovanou H2 2x12,5 mm</t>
  </si>
  <si>
    <t>1706275669</t>
  </si>
  <si>
    <t>124</t>
  </si>
  <si>
    <t>998763403.S</t>
  </si>
  <si>
    <t>Presun hmôt pre sadrokartónové konštrukcie v stavbách (objektoch) výšky od 7 do 24 m</t>
  </si>
  <si>
    <t>1873810683</t>
  </si>
  <si>
    <t>125</t>
  </si>
  <si>
    <t>764351405.S</t>
  </si>
  <si>
    <t>Žľaby z pozinkovaného farbeného PZf plechu hr. 0,6 mm, vrátane hákov, čiel, rohov a dilatácií pododkvapové štvorhranné r.š. 400 mm</t>
  </si>
  <si>
    <t>-1659050749</t>
  </si>
  <si>
    <t>126</t>
  </si>
  <si>
    <t>764359432.S</t>
  </si>
  <si>
    <t>Kotlík štvorhranný z pozinkovaného farbeného PZf plechu, pre pododkvapové žľaby rozmerov 200x300x400 mm</t>
  </si>
  <si>
    <t>-1642949205</t>
  </si>
  <si>
    <t>127</t>
  </si>
  <si>
    <t>764410440.S</t>
  </si>
  <si>
    <t>Oplechovanie parapetov z pozinkovaného farbeného PZf plechu, vrátane rohov r.š. 250 mm</t>
  </si>
  <si>
    <t>2005171910</t>
  </si>
  <si>
    <t>128</t>
  </si>
  <si>
    <t>764451403.S</t>
  </si>
  <si>
    <t>Zvodové rúry z pozinkovaného farbeného PZf plechu hr. 0,6 mm, vrátane lemov so zaústením, manžiet, kolien, vpustov vody a prechodových kusov, štvorcové, s dĺžkou strany 120 mm</t>
  </si>
  <si>
    <t>-1140859240</t>
  </si>
  <si>
    <t>129</t>
  </si>
  <si>
    <t>998764202.S</t>
  </si>
  <si>
    <t>Presun hmôt pre konštrukcie klampiarske v objektoch výšky nad 6 do 12 m</t>
  </si>
  <si>
    <t>102341282</t>
  </si>
  <si>
    <t>130</t>
  </si>
  <si>
    <t>766621400.S</t>
  </si>
  <si>
    <t>Montáž okien plastových s hydroizolačnými páskami (exteriérová a interiérová)</t>
  </si>
  <si>
    <t>-929658214</t>
  </si>
  <si>
    <t>131</t>
  </si>
  <si>
    <t>283290006100.S</t>
  </si>
  <si>
    <t>Tesniaca paropriepustná fólia polymér-flísová, š. 290 mm, dĺ. 30 m, pre tesnenie pripájacej škáry okenného rámu a muriva z exteriéru</t>
  </si>
  <si>
    <t>575205810</t>
  </si>
  <si>
    <t>132</t>
  </si>
  <si>
    <t>283290006200.S</t>
  </si>
  <si>
    <t>Tesniaca paronepriepustná fólia polymér-flísová, š. 70 mm, dĺ. 30 m, pre tesnenie pripájacej škáry okenného rámu a muriva z interiéru</t>
  </si>
  <si>
    <t>-835767777</t>
  </si>
  <si>
    <t>133</t>
  </si>
  <si>
    <t>611410091030.O1</t>
  </si>
  <si>
    <t>Plastové okno dvojkrídlové P+OS, šxv 2000x1700mm, izolačné trojsklo,číre, 6-komorový profil, kovanie, kľučka, farba grafit RAL 7024     "O1"</t>
  </si>
  <si>
    <t>-118043483</t>
  </si>
  <si>
    <t>134</t>
  </si>
  <si>
    <t>611410091030.O2</t>
  </si>
  <si>
    <t>Plastové okno jednokrídlové O, šxv 1000x1700mm, izolačné trojsklo,číre, 6-komorový profil, kovanie, kľučka, farba grafit RAL 7024      "O2"</t>
  </si>
  <si>
    <t>-367211036</t>
  </si>
  <si>
    <t>135</t>
  </si>
  <si>
    <t>611410091030.O3</t>
  </si>
  <si>
    <t>Plastové okno jednokrídlové O, šxv 1200x1200mm, izolačné trojsklo,číre, 6-komorový profil, kovanie, kľučka, farba grafit RAL 7024      "O3"</t>
  </si>
  <si>
    <t>389936014</t>
  </si>
  <si>
    <t>136</t>
  </si>
  <si>
    <t>611410091030.O4</t>
  </si>
  <si>
    <t>Plastové okno jednokrídlové O, šxv 900x750mm, izolačné trojsklo,číre, 6-komorový profil, kovanie, kľučka, farba grafit RAL 7024     "O4"</t>
  </si>
  <si>
    <t>925100474</t>
  </si>
  <si>
    <t>137</t>
  </si>
  <si>
    <t>611410091030.O5</t>
  </si>
  <si>
    <t>Plastové okno dvojkrídlové P+OS, šxv 2000x1480mm, izolačné trojsklo,číre, 6-komorový profil, kovanie, kľučka, farba grafit RAL 7024    "O5"</t>
  </si>
  <si>
    <t>-244760855</t>
  </si>
  <si>
    <t>138</t>
  </si>
  <si>
    <t>611410091030.O6</t>
  </si>
  <si>
    <t>Plastové okno jednokrídlové O, šxv 800x750mm, izolačné trojsklo,číre, 6-komorový profil, kovanie, kľučka, farba grafit RAL 7024     "O6"</t>
  </si>
  <si>
    <t>-837529559</t>
  </si>
  <si>
    <t>139</t>
  </si>
  <si>
    <t>766641161.S</t>
  </si>
  <si>
    <t>Montáž dverí plastových, vchodových exteriíérových, 1 m obvodu dverí</t>
  </si>
  <si>
    <t>1853774142</t>
  </si>
  <si>
    <t>140</t>
  </si>
  <si>
    <t>611730000030.D1</t>
  </si>
  <si>
    <t>Vchod. dvere plastové jednokr. von otváravé s pevným nadsvetlíkom, st. otvor: šxv 1300x2400mm, dverný otvor: šxv 1100x2100+nadsvetlík, izolačné trojsklo číre, plastový rám-zárubeň, kľučky, kovanie, farba grafit  RAL 7024     "D1"</t>
  </si>
  <si>
    <t>-1081854437</t>
  </si>
  <si>
    <t>141</t>
  </si>
  <si>
    <t>611730000030.D2</t>
  </si>
  <si>
    <t>Vchod. dvere plastové jednokr. von otváravé s pevným nadsvetlíkom, st. otvor: šxv 1300x2400mm, dverný otvor: šxv 1100x1970+nadsvetlík, izolačné trojsklo číre, plastový rám-zárubeň, kľučky, kovanie, farba grafit  RAL 7024     "D2"</t>
  </si>
  <si>
    <t>-1283554876</t>
  </si>
  <si>
    <t>142</t>
  </si>
  <si>
    <t>611730000030.D3</t>
  </si>
  <si>
    <t>Vchod. dvere plastové jednokr. von otváravé, st. otvor: šxv 1300x2230mm, dverný otvor: šxv 1100x2200, izolačné trojsklo číre, plastový rám-zárubeň, kľučky, kovanie, farba grafit  RAL 7024     "D3"</t>
  </si>
  <si>
    <t>-1517268304</t>
  </si>
  <si>
    <t>143</t>
  </si>
  <si>
    <t>611730000030.D4</t>
  </si>
  <si>
    <t>Vchod. dvere plastové jednokr. von otváravé s pevným nadsvetlíkom, st. otvor: šxv 1200x2400mm, dverný otvor: šxv 1000x2100+nadsvetlík, izolačné trojsklo číre, plastový rám-zárubeň, kľučky, kovanie, farba grafit  RAL 7024     "D4"</t>
  </si>
  <si>
    <t>715335915</t>
  </si>
  <si>
    <t>144</t>
  </si>
  <si>
    <t>611730000030.S1</t>
  </si>
  <si>
    <t>Zasklená stena plastová  s posuvnými dverami šxv 1450x2100mm, s nadsvetlíkom, st.otvor: šxv 5120x2400mm, izolačné trojsklo číre, plastový  profil s prerušeným tepelným mostom, farba grafit RAL 7024     "S1"</t>
  </si>
  <si>
    <t>1775725374</t>
  </si>
  <si>
    <t>145</t>
  </si>
  <si>
    <t>611730000030.S2</t>
  </si>
  <si>
    <t>Zasklená stena plastová s posuvnými dverami šxv 1450x1970mm, st.otvor: šxv 6720x2400mm, izolačné trojsklo číre, plastový  profil s prerušeným tepelným mostom, farba grafit RAL 7024     "S2"</t>
  </si>
  <si>
    <t>-850976940</t>
  </si>
  <si>
    <t>146</t>
  </si>
  <si>
    <t>611730000030.S3</t>
  </si>
  <si>
    <t>Zasklená stena plastová  s jednokrídlovými dverami šxv 1450100x2100mm, st.otvor: šxv 4900x2400mm, izolačné trojsklo číre, plastový  profil s prerušeným tepelným mostom, farba grafit RAL 7024     "S3"</t>
  </si>
  <si>
    <t>-1630976078</t>
  </si>
  <si>
    <t>147</t>
  </si>
  <si>
    <t>611730000030.S4</t>
  </si>
  <si>
    <t>Zasklená stena plastová  dvojkrídlová, st.otvor: šxv 3600x2200mm, izolačné trojsklo číre, plastový  profil s prerušeným tepelným mostom, farba grafit RAL 7024     "S4"</t>
  </si>
  <si>
    <t>1183938492</t>
  </si>
  <si>
    <t>148</t>
  </si>
  <si>
    <t>611730000030.S5</t>
  </si>
  <si>
    <t>Zasklená stena plastová  dvojkrídlová, st.otvor: šxv 3585x2200mm, izolačné trojsklo číre, plastový  profil s prerušeným tepelným mostom, farba grafit RAL 7024     "S5"</t>
  </si>
  <si>
    <t>-543494511</t>
  </si>
  <si>
    <t>149</t>
  </si>
  <si>
    <t>611730000030.S6</t>
  </si>
  <si>
    <t>Interiérová zasklená stena v zádverí, na predelenie priestoru (odkladanie šatstva), šxv 2825x2750mm    "S6"</t>
  </si>
  <si>
    <t>1904531832</t>
  </si>
  <si>
    <t>150</t>
  </si>
  <si>
    <t>766642115.S</t>
  </si>
  <si>
    <t>Montáž dverí posuvných jednokrídlových, posun na stene</t>
  </si>
  <si>
    <t>-1302694899</t>
  </si>
  <si>
    <t>151</t>
  </si>
  <si>
    <t>611610002900.D8</t>
  </si>
  <si>
    <t>Dvere vnútorné jednokrídlové, šxv 1100x1970mm , výplň DTD doska, povrch CPL laminát, mechanicky odolné plné     "D8"</t>
  </si>
  <si>
    <t>737323913</t>
  </si>
  <si>
    <t>152</t>
  </si>
  <si>
    <t>611610006300.S</t>
  </si>
  <si>
    <t>Montážny materiál pre dvere, okná</t>
  </si>
  <si>
    <t>eur</t>
  </si>
  <si>
    <t>647813231</t>
  </si>
  <si>
    <t>153</t>
  </si>
  <si>
    <t>766662113.S</t>
  </si>
  <si>
    <t>Montáž dverového krídla otočného jednokrídlového do zárubne, vrátane kovania</t>
  </si>
  <si>
    <t>-658184917</t>
  </si>
  <si>
    <t>154</t>
  </si>
  <si>
    <t>549150000600.S</t>
  </si>
  <si>
    <t>Kľučka dverová a rozeta 2x, nehrdzavejúca oceľ, povrch nerez brúsený</t>
  </si>
  <si>
    <t>502242994</t>
  </si>
  <si>
    <t>155</t>
  </si>
  <si>
    <t>611610002900.D5</t>
  </si>
  <si>
    <t>Dvere vnútorné jednokrídlové, šxv 1100x1970mm , výplň DTD doska, povrch CPL laminát, mechanicky odolné plné     "D5"</t>
  </si>
  <si>
    <t>1569881359</t>
  </si>
  <si>
    <t>156</t>
  </si>
  <si>
    <t>611610002900.D6</t>
  </si>
  <si>
    <t>Dvere vnútorné jednokrídlové, šxv 900x1970mm , výplň DTD doska, povrch CPL laminát, mechanicky odolné plné     "D6"</t>
  </si>
  <si>
    <t>1124039650</t>
  </si>
  <si>
    <t>157</t>
  </si>
  <si>
    <t>611610002900.D7</t>
  </si>
  <si>
    <t>Dvere vnútorné jednokrídlové, šxv 800x1970mm , výplň DTD doska, povrch CPL laminát, mechanicky odolné plné     "D7"</t>
  </si>
  <si>
    <t>-386003780</t>
  </si>
  <si>
    <t>158</t>
  </si>
  <si>
    <t>766694151.S</t>
  </si>
  <si>
    <t>Montáž parapetnej dosky plastovej šírky nad 300 mm, dĺžky do 1000 mm</t>
  </si>
  <si>
    <t>328282417</t>
  </si>
  <si>
    <t>159</t>
  </si>
  <si>
    <t>766694152.S</t>
  </si>
  <si>
    <t>Montáž parapetnej dosky plastovej šírky nad 300 mm, dĺžky 1000-1600 mm</t>
  </si>
  <si>
    <t>595558686</t>
  </si>
  <si>
    <t>160</t>
  </si>
  <si>
    <t>766694153.S</t>
  </si>
  <si>
    <t>Montáž parapetnej dosky plastovej šírky nad 300 mm, dĺžky 1600-2600 mm</t>
  </si>
  <si>
    <t>1532968588</t>
  </si>
  <si>
    <t>161</t>
  </si>
  <si>
    <t>611560000500.S</t>
  </si>
  <si>
    <t>Parapetná doska plastová, šírka 350 mm, komôrková vnútorná</t>
  </si>
  <si>
    <t>-1761612510</t>
  </si>
  <si>
    <t>162</t>
  </si>
  <si>
    <t>611560000800.S</t>
  </si>
  <si>
    <t>Plastové krytky k vnútorným parapetom plastovým, pár</t>
  </si>
  <si>
    <t>-1359226323</t>
  </si>
  <si>
    <t>163</t>
  </si>
  <si>
    <t>766702111.S</t>
  </si>
  <si>
    <t>Montáž zárubní obložkových pre dvere jednokrídlové</t>
  </si>
  <si>
    <t>1575356377</t>
  </si>
  <si>
    <t>164</t>
  </si>
  <si>
    <t>611810002700.D5</t>
  </si>
  <si>
    <t>Zárubňa vnútorná obložková, šxv 1100x1970 mm, DTD doska, povrch CPL laminát, pre stenu hrúbky 60-170 mm, pre jednokrídlové dvere     "D5"</t>
  </si>
  <si>
    <t>969282110</t>
  </si>
  <si>
    <t>165</t>
  </si>
  <si>
    <t>611810002700.D6</t>
  </si>
  <si>
    <t>Zárubňa vnútorná obložková, šxv 900x1970 mm, DTD doska, povrch CPL laminát, pre stenu hrúbky 60-170 mm, pre jednokrídlové dvere     "D6"</t>
  </si>
  <si>
    <t>1296687638</t>
  </si>
  <si>
    <t>166</t>
  </si>
  <si>
    <t>611810002700.D7</t>
  </si>
  <si>
    <t>Zárubňa vnútorná obložková, šxv 800x1970 mm, DTD doska, povrch CPL laminát, pre stenu hrúbky 60-170 mm, pre jednokrídlové dvere     "D7"</t>
  </si>
  <si>
    <t>600111239</t>
  </si>
  <si>
    <t>167</t>
  </si>
  <si>
    <t>611810003000.D5</t>
  </si>
  <si>
    <t>Zárubňa vnútorná obložková, šxv 1100x1970 mm, DTD doska, povrch CPL laminát, pre stenu hrúbky 360-500 mm, pre jednokrídlové dvere     "D5,D8"</t>
  </si>
  <si>
    <t>-1891896301</t>
  </si>
  <si>
    <t>168</t>
  </si>
  <si>
    <t>611810003000.D6</t>
  </si>
  <si>
    <t>Zárubňa vnútorná obložková, šxv 900x1970 mm, DTD doska, povrch CPL laminát, pre stenu hrúbky 360-500 mm, pre jednokrídlové dvere     "D6"</t>
  </si>
  <si>
    <t>1197818069</t>
  </si>
  <si>
    <t>169</t>
  </si>
  <si>
    <t>998766202.S</t>
  </si>
  <si>
    <t>Presun hmot pre konštrukcie stolárske v objektoch výšky nad 6 do 12 m</t>
  </si>
  <si>
    <t>-970640179</t>
  </si>
  <si>
    <t>170</t>
  </si>
  <si>
    <t>767230030.S</t>
  </si>
  <si>
    <t>Montáž zábradlia nerezové na rampu, výplň rebrovanie, kotvenie do podlahy</t>
  </si>
  <si>
    <t>642416823</t>
  </si>
  <si>
    <t>171</t>
  </si>
  <si>
    <t>553520000400.1</t>
  </si>
  <si>
    <t>Zábradlie nerezové pre rampu, horizontálna výplň nerez, výška 900 mm, kotvenie do ŽB múrika</t>
  </si>
  <si>
    <t>1442070076</t>
  </si>
  <si>
    <t>172</t>
  </si>
  <si>
    <t>767230070.S</t>
  </si>
  <si>
    <t>Montáž schodiskového madla na stenu</t>
  </si>
  <si>
    <t>1321849889</t>
  </si>
  <si>
    <t>173</t>
  </si>
  <si>
    <t>611930000800.S</t>
  </si>
  <si>
    <t>Drevené madlo schodiskové na stenu, d 42,4 mm, dĺžka 2000 mm, kotvené do steny, nerez, buk</t>
  </si>
  <si>
    <t>-1880726090</t>
  </si>
  <si>
    <t>174</t>
  </si>
  <si>
    <t>767661500.S</t>
  </si>
  <si>
    <t>Montáž interierovej žalúzie hliníkovej lamelovej štandardnej</t>
  </si>
  <si>
    <t>-2144638144</t>
  </si>
  <si>
    <t>175</t>
  </si>
  <si>
    <t>611530061400.S</t>
  </si>
  <si>
    <t>Žalúzie interiérové hliníkové, lamela šírky 18/25 mm,vr.vedenia</t>
  </si>
  <si>
    <t>-1409653284</t>
  </si>
  <si>
    <t>176</t>
  </si>
  <si>
    <t>767832100.S</t>
  </si>
  <si>
    <t>Montáž rebríkov do muriva</t>
  </si>
  <si>
    <t>-1527493321</t>
  </si>
  <si>
    <t>177</t>
  </si>
  <si>
    <t>553430001200.1</t>
  </si>
  <si>
    <t>Rebrík oceľový zvislý  na strechu, š.600mm, vr. výroby, kotvenia a povrch.úpravy</t>
  </si>
  <si>
    <t>1291733546</t>
  </si>
  <si>
    <t>178</t>
  </si>
  <si>
    <t>7679999.1</t>
  </si>
  <si>
    <t>D+M skladacích harmonikových stien podľa schémy na pôdoryse (podľa výberu investora)</t>
  </si>
  <si>
    <t>-275521446</t>
  </si>
  <si>
    <t>179</t>
  </si>
  <si>
    <t>998767202.S</t>
  </si>
  <si>
    <t>Presun hmôt pre kovové stavebné doplnkové konštrukcie v objektoch výšky nad 6 do 12 m</t>
  </si>
  <si>
    <t>545230795</t>
  </si>
  <si>
    <t>771</t>
  </si>
  <si>
    <t>Podlahy z dlaždíc</t>
  </si>
  <si>
    <t>180</t>
  </si>
  <si>
    <t>771275107.S</t>
  </si>
  <si>
    <t>Montáž obkladov schodiskových stupňov dlaždicami do tmelu veľ. 300 x 300 mm</t>
  </si>
  <si>
    <t>981881770</t>
  </si>
  <si>
    <t>181</t>
  </si>
  <si>
    <t>771411030.S</t>
  </si>
  <si>
    <t>Montáž soklíkov z obkladačiek schodiskových stupňovitých do malty v. 100 mm</t>
  </si>
  <si>
    <t>-1908789415</t>
  </si>
  <si>
    <t>182</t>
  </si>
  <si>
    <t>771415010.S</t>
  </si>
  <si>
    <t>Montáž soklíkov z obkladačiek do tmelu v.100 mm</t>
  </si>
  <si>
    <t>1066336565</t>
  </si>
  <si>
    <t>183</t>
  </si>
  <si>
    <t>771576109.S</t>
  </si>
  <si>
    <t>Montáž podláh z dlaždíc keramických do tmelu flexibilného mrazuvzdorného veľ. 300 x 300 mm</t>
  </si>
  <si>
    <t>1814208455</t>
  </si>
  <si>
    <t>184</t>
  </si>
  <si>
    <t>597740001600.S</t>
  </si>
  <si>
    <t>Dlaždice keramické, lxvxhr 300x300x10mm, (v kúpeľni protišmyková R7), (podľa výberu investora)</t>
  </si>
  <si>
    <t>2102614200</t>
  </si>
  <si>
    <t>185</t>
  </si>
  <si>
    <t>998771202.S</t>
  </si>
  <si>
    <t>Presun hmôt pre podlahy z dlaždíc v objektoch výšky nad 6 do 12 m</t>
  </si>
  <si>
    <t>2045905971</t>
  </si>
  <si>
    <t>186</t>
  </si>
  <si>
    <t>776420011.S</t>
  </si>
  <si>
    <t>Lepenie podlahových soklov z PVC vytiahnutím</t>
  </si>
  <si>
    <t>-970794810</t>
  </si>
  <si>
    <t>187</t>
  </si>
  <si>
    <t>776541101.S</t>
  </si>
  <si>
    <t>Položenie povlakových podláh PVC heterogénnych v pásoch</t>
  </si>
  <si>
    <t>-1978384975</t>
  </si>
  <si>
    <t>188</t>
  </si>
  <si>
    <t>284110002620.1</t>
  </si>
  <si>
    <t>Podlaha PVC hr. s lepidlom do 5mm (podľa výberu investora)</t>
  </si>
  <si>
    <t>1238285351</t>
  </si>
  <si>
    <t>189</t>
  </si>
  <si>
    <t>998776202.S</t>
  </si>
  <si>
    <t>Presun hmôt pre podlahy povlakové v objektoch výšky nad 6 do 12 m</t>
  </si>
  <si>
    <t>1480131780</t>
  </si>
  <si>
    <t>781</t>
  </si>
  <si>
    <t>Obklady</t>
  </si>
  <si>
    <t>190</t>
  </si>
  <si>
    <t>781445017.S</t>
  </si>
  <si>
    <t>Montáž obkladov vnútor. stien z obkladačiek kladených do tmelu veľ. 300x200 mm</t>
  </si>
  <si>
    <t>1855129083</t>
  </si>
  <si>
    <t>191</t>
  </si>
  <si>
    <t>597640000700.S</t>
  </si>
  <si>
    <t>Obkladačky keramické lxv 300x200x14 mm (podľa výberu investora)</t>
  </si>
  <si>
    <t>1048954110</t>
  </si>
  <si>
    <t>192</t>
  </si>
  <si>
    <t>998781202.S</t>
  </si>
  <si>
    <t>Presun hmôt pre obklady keramické v objektoch výšky nad 6 do 12 m</t>
  </si>
  <si>
    <t>474607812</t>
  </si>
  <si>
    <t>783</t>
  </si>
  <si>
    <t>Nátery</t>
  </si>
  <si>
    <t>193</t>
  </si>
  <si>
    <t>783222100.S</t>
  </si>
  <si>
    <t>Nátery kov.stav.doplnk.konštr. syntetické farby šedej na vzduchu schnúce dvojnásobné - 70µm</t>
  </si>
  <si>
    <t>-1534520390</t>
  </si>
  <si>
    <t>194</t>
  </si>
  <si>
    <t>783226100.S</t>
  </si>
  <si>
    <t>Nátery kov.stav.doplnk.konštr. syntetické na vzduchu schnúce základný - 35µm</t>
  </si>
  <si>
    <t>-1734034371</t>
  </si>
  <si>
    <t>195</t>
  </si>
  <si>
    <t>783894122.1</t>
  </si>
  <si>
    <t xml:space="preserve">Náter umývateľný stien dvojnásobný </t>
  </si>
  <si>
    <t>-1239707807</t>
  </si>
  <si>
    <t>196</t>
  </si>
  <si>
    <t>783903811.S</t>
  </si>
  <si>
    <t>Ostatné práce odmastenie chemickými rozpúšťadlami</t>
  </si>
  <si>
    <t>2137960155</t>
  </si>
  <si>
    <t>197</t>
  </si>
  <si>
    <t>783904811.S</t>
  </si>
  <si>
    <t>Ostatné práce odmastenie chemickými odhrdzavenie kovových konštrukcií</t>
  </si>
  <si>
    <t>-1621334697</t>
  </si>
  <si>
    <t>784</t>
  </si>
  <si>
    <t>Maľby</t>
  </si>
  <si>
    <t>198</t>
  </si>
  <si>
    <t>784152271</t>
  </si>
  <si>
    <t>Maľby z maliarskych zmesí Primalex ,strojne nanášané dvojnásobné, základné na jemnozrnný podklad výšky do 3,80 m</t>
  </si>
  <si>
    <t>-1082738044</t>
  </si>
  <si>
    <t>199</t>
  </si>
  <si>
    <t>784410100.S</t>
  </si>
  <si>
    <t>Penetrovanie jednonásobné jemnozrnných podkladov výšky do 3,80 m</t>
  </si>
  <si>
    <t>681003855</t>
  </si>
  <si>
    <t>200</t>
  </si>
  <si>
    <t>-945384258</t>
  </si>
  <si>
    <t>VRN</t>
  </si>
  <si>
    <t>Investičné náklady neobsiahnuté v cenách</t>
  </si>
  <si>
    <t>201</t>
  </si>
  <si>
    <t>000600011.S</t>
  </si>
  <si>
    <t>Zariadenie staveniska (3,4%)</t>
  </si>
  <si>
    <t>1024</t>
  </si>
  <si>
    <t>-1924264941</t>
  </si>
  <si>
    <t>202</t>
  </si>
  <si>
    <t>000700011.S</t>
  </si>
  <si>
    <t>Dopravné náklady (3,5%)</t>
  </si>
  <si>
    <t>-85036718</t>
  </si>
  <si>
    <t>203</t>
  </si>
  <si>
    <t>001300021.S</t>
  </si>
  <si>
    <t>Kompletačná a koordinačná činnosť (vzorec)</t>
  </si>
  <si>
    <t>134506006</t>
  </si>
  <si>
    <t>01.3 - 3. VZT</t>
  </si>
  <si>
    <t>VZT - VZT</t>
  </si>
  <si>
    <t xml:space="preserve">    Z1 - Zariadenie č.1– Chladenie časti objektu denného stacionára Medzilaborce  </t>
  </si>
  <si>
    <t xml:space="preserve">    Z3 - Zariadenie č.3– Vetranie hygienických zariadení</t>
  </si>
  <si>
    <t xml:space="preserve">    OST - Ostatné</t>
  </si>
  <si>
    <t>VZT</t>
  </si>
  <si>
    <t>Z1</t>
  </si>
  <si>
    <t xml:space="preserve">Zariadenie č.1– Chladenie časti objektu denného stacionára Medzilaborce  </t>
  </si>
  <si>
    <t>1.1</t>
  </si>
  <si>
    <t>SYSPLIT MULTI4 36 EVO32 HP Q vonkajšia jednotka Multi 1:4, 10,55kW, R32, A++, inverter EVO,</t>
  </si>
  <si>
    <t>1.2</t>
  </si>
  <si>
    <t>SYSPLIT CASSETTE 18 LNS HP Q</t>
  </si>
  <si>
    <t>1.3</t>
  </si>
  <si>
    <t>SYSPLIT WALL CUTE 18 EVO HP Q</t>
  </si>
  <si>
    <t>1.4</t>
  </si>
  <si>
    <t>SYS WC 120</t>
  </si>
  <si>
    <t>1.5</t>
  </si>
  <si>
    <t>Montážne konzoly pre vonkajšie jednotky</t>
  </si>
  <si>
    <t>1.6</t>
  </si>
  <si>
    <t>Cu potrubie 12,7mm+6,35mm (vrátane chladiva, izolácie a prepájacieho kábla)</t>
  </si>
  <si>
    <t>Z3</t>
  </si>
  <si>
    <t>Zariadenie č.3– Vetranie hygienických zariadení</t>
  </si>
  <si>
    <t>2.1</t>
  </si>
  <si>
    <t>potrubný ventilátor K 250 L sileo</t>
  </si>
  <si>
    <t>2.2</t>
  </si>
  <si>
    <t>potrubný ventilátor K 200 M</t>
  </si>
  <si>
    <t>2.3</t>
  </si>
  <si>
    <t>IGC 315 Kruhová mriežka na prívod/odvod vzduchu pre vonkajšiu montáž</t>
  </si>
  <si>
    <t>2.4</t>
  </si>
  <si>
    <t>IGC 250 Kruhová mriežka na prívod/odvod vzduchu pre vonkajšiu montáž</t>
  </si>
  <si>
    <t>2.5</t>
  </si>
  <si>
    <t>odvodný ventil EFFC 125-SW</t>
  </si>
  <si>
    <t>2.6</t>
  </si>
  <si>
    <t>odvodný ventil EFFC 200-SW</t>
  </si>
  <si>
    <t>2.7</t>
  </si>
  <si>
    <t>Dverová mriežka, pevné lamely, up. lepidlo, elox, úzky rámik NOVA-D-2-400x100-UR1-AN</t>
  </si>
  <si>
    <t>2.8</t>
  </si>
  <si>
    <t>Kruhové spiro potrubie</t>
  </si>
  <si>
    <t>2.8.1</t>
  </si>
  <si>
    <t>Ø 125mm vrátane 15% tvarovky</t>
  </si>
  <si>
    <t>2.8.2</t>
  </si>
  <si>
    <t>Ø 200mm vrátane 15% tvarovky</t>
  </si>
  <si>
    <t>2.8.3</t>
  </si>
  <si>
    <t>Ø 200mm vrátane 15% tvarovky (vrátane izolácie)</t>
  </si>
  <si>
    <t>2.8.4</t>
  </si>
  <si>
    <t>Ø 250mm vrátane 15% tvarovky</t>
  </si>
  <si>
    <t>2.8.5</t>
  </si>
  <si>
    <t>Ø 250mm vrátane 15% tvarovky (vrátane izolácie)</t>
  </si>
  <si>
    <t>OST</t>
  </si>
  <si>
    <t>Ostatné</t>
  </si>
  <si>
    <t>Funkčné skúšky zariadení, vyregulovanie vzduchových množstiev</t>
  </si>
  <si>
    <t>262144</t>
  </si>
  <si>
    <t>Odovzdanie zariadenia a zaškolenie obsluhy</t>
  </si>
  <si>
    <t>Montážny a doplnkový materiál</t>
  </si>
  <si>
    <t>Preprava zariadení</t>
  </si>
  <si>
    <t>kpl</t>
  </si>
  <si>
    <t>01.4 - 4. BLZ</t>
  </si>
  <si>
    <t>M - Práce a dodávky M</t>
  </si>
  <si>
    <t xml:space="preserve">    21-M - Elektromontáže</t>
  </si>
  <si>
    <t xml:space="preserve">    46-M - Zemné práce vykonávané pri externých montážnych prácach</t>
  </si>
  <si>
    <t>Práce a dodávky M</t>
  </si>
  <si>
    <t>21-M</t>
  </si>
  <si>
    <t>Elektromontáže</t>
  </si>
  <si>
    <t>210220001.S</t>
  </si>
  <si>
    <t>Uzemňovacie vedenie na povrchu FeZn drôt zvodový Ø 8-10</t>
  </si>
  <si>
    <t>354410054800.S</t>
  </si>
  <si>
    <t>Drôt bleskozvodový FeZn, d 10 mm</t>
  </si>
  <si>
    <t>256</t>
  </si>
  <si>
    <t>210220020.S</t>
  </si>
  <si>
    <t>Uzemňovacie vedenie v zemi FeZn do 120 mm2 vrátane izolácie spojov</t>
  </si>
  <si>
    <t>354410058800.S</t>
  </si>
  <si>
    <t>Pásovina uzemňovacia FeZn 30 x 4 mm</t>
  </si>
  <si>
    <t>210220050.S</t>
  </si>
  <si>
    <t>Označenie zvodov číselnými štítkami</t>
  </si>
  <si>
    <t>354410064600.S</t>
  </si>
  <si>
    <t>Štítok orientačný nerezový zemniaci na zvody</t>
  </si>
  <si>
    <t>210220102.S</t>
  </si>
  <si>
    <t>Podpery vedenia FeZn na vrchol krovu PV15 A-F +UNI</t>
  </si>
  <si>
    <t>354410033600.S</t>
  </si>
  <si>
    <t>Podpera vedenia FeZn univerzálna na vrchol krovu označenie PV 15 UNI veľká</t>
  </si>
  <si>
    <t>210220104.S</t>
  </si>
  <si>
    <t>Podpery vedenia FeZn na plechové strechy PV23, PV24</t>
  </si>
  <si>
    <t>354410037400.S</t>
  </si>
  <si>
    <t>Podpera vedenia FeZn na plechové strechy označenie PV 23 vytočená</t>
  </si>
  <si>
    <t>354410067000.S</t>
  </si>
  <si>
    <t>Tesniaci set</t>
  </si>
  <si>
    <t>210220107.S</t>
  </si>
  <si>
    <t>Podpery vedenia FeZn PV17 na zateplené fasády</t>
  </si>
  <si>
    <t>311310008520.S</t>
  </si>
  <si>
    <t>Hmoždinka 12x160 rámová KPR</t>
  </si>
  <si>
    <t>354410034100.S</t>
  </si>
  <si>
    <t>Podpera vedenia FeZn na zateplené fasády označenie PV 17-2</t>
  </si>
  <si>
    <t>210220247.S</t>
  </si>
  <si>
    <t>Svorka FeZn skúšobná SZ</t>
  </si>
  <si>
    <t>354410004300.S</t>
  </si>
  <si>
    <t>Svorka FeZn skúšobná označenie SZ</t>
  </si>
  <si>
    <t>210220253.S</t>
  </si>
  <si>
    <t>Svorka FeZn uzemňovacia SR03</t>
  </si>
  <si>
    <t>354410000900.S</t>
  </si>
  <si>
    <t>Svorka FeZn uzemňovacia označenie SR 03 A</t>
  </si>
  <si>
    <t>210220260.S</t>
  </si>
  <si>
    <t>Ochranný uholník FeZn OU</t>
  </si>
  <si>
    <t>354410053300.S</t>
  </si>
  <si>
    <t>Uholník ochranný FeZn označenie OU 1,7 m</t>
  </si>
  <si>
    <t>210220265.S</t>
  </si>
  <si>
    <t>Držiak ochranného uholníka FeZn univerzálny DOU</t>
  </si>
  <si>
    <t>311310008530.S</t>
  </si>
  <si>
    <t>Hmoždinka 12x180 rámová KPR</t>
  </si>
  <si>
    <t>354410054300.S</t>
  </si>
  <si>
    <t>Držiak FeZn ochranného uholníka univerzálny s klincom označenie DOU kl. 1</t>
  </si>
  <si>
    <t>210220800.S</t>
  </si>
  <si>
    <t>Uzemňovacie vedenie na povrchu AlMgSi drôt zvodový Ø 8-10 mm</t>
  </si>
  <si>
    <t>354410064200.S</t>
  </si>
  <si>
    <t>Drôt bleskozvodový zliatina AlMgSi, d 8 mm, Al</t>
  </si>
  <si>
    <t>210220831.S</t>
  </si>
  <si>
    <t>Zachytávacia tyč zliatina AlMgSi bez osadenia JP 10, JP 15, JP 20</t>
  </si>
  <si>
    <t>354410030400.S</t>
  </si>
  <si>
    <t>Tyč zachytávacia zliatina AlMgSi označenie JP 10 Al</t>
  </si>
  <si>
    <t>210220835.S1</t>
  </si>
  <si>
    <t>Podstavec na hrebeň k zachytávacej tyči JP AlMgSi</t>
  </si>
  <si>
    <t>354123116.S1</t>
  </si>
  <si>
    <t>Držiak pre zachytávaciu tyč D 16mm na hrebeň dvojitý, rozsah 120-300mm</t>
  </si>
  <si>
    <t>210220240.S</t>
  </si>
  <si>
    <t>Svorka FeZn k zachytávacej, uzemňovacej tyči  SJ</t>
  </si>
  <si>
    <t>354410001600.S</t>
  </si>
  <si>
    <t>Svorka FeZn k uzemňovacej tyči označenie SJ 01m</t>
  </si>
  <si>
    <t>210220853.S</t>
  </si>
  <si>
    <t>Svorka zliatina AlMgSi spojovacia SS</t>
  </si>
  <si>
    <t>354410012900.S</t>
  </si>
  <si>
    <t>Svorka spojovacia zliatina AlMgSi označenie SS 2 skrutky s príložkou Al</t>
  </si>
  <si>
    <t>210220856.S</t>
  </si>
  <si>
    <t>Svorka zliatina AlMgSi na odkvapový žľab SO</t>
  </si>
  <si>
    <t>354410013800.S</t>
  </si>
  <si>
    <t>Svorka okapová zliatina AlMgSi označenie SO Al</t>
  </si>
  <si>
    <t>46-M</t>
  </si>
  <si>
    <t>Zemné práce vykonávané pri externých montážnych prácach</t>
  </si>
  <si>
    <t>460200134.S</t>
  </si>
  <si>
    <t>Hĺbenie káblovej ryhy ručne 35 cm širokej a 50 cm hlbokej, v zemine triedy 4</t>
  </si>
  <si>
    <t>460560134.S</t>
  </si>
  <si>
    <t>Ručný zásyp nezap. káblovej ryhy bez zhutn. zeminy, 35 cm širokej, 50 cm hlbokej v zemine tr. 4</t>
  </si>
  <si>
    <t>460620014.S</t>
  </si>
  <si>
    <t>Proviz. úprava terénu v zemine tr. 4, aby nerovnosti terénu neboli väčšie ako 2 cm od vodor.hladiny</t>
  </si>
  <si>
    <t>HZS000111.S1</t>
  </si>
  <si>
    <t>Stavebno montážne práce menej náročne, pomocné alebo manupulačné (Tr. 1) v rozsahu viac ako 8 hodín -demontáže</t>
  </si>
  <si>
    <t>HZS000114.S1</t>
  </si>
  <si>
    <t>Stavebno montážne práce najnáročnejšie na odbornosť - prehliadky pracoviska a revízie (Tr. 4) v rozsahu viac ako 8 hodín</t>
  </si>
  <si>
    <t>01.5 - 5. ELI</t>
  </si>
  <si>
    <t>971033531.S1</t>
  </si>
  <si>
    <t>Vybúranie otvorov v murive pre rozvádzače  -tehl. plochy do 1 m2 hr. do 150 mm,  -0,28100t</t>
  </si>
  <si>
    <t>971035802.S</t>
  </si>
  <si>
    <t>Vrty príklepovým vrtákom do D 12 mm do stien alebo smerom dole do tehál -0.00001t</t>
  </si>
  <si>
    <t>cm</t>
  </si>
  <si>
    <t>971035804.S</t>
  </si>
  <si>
    <t>Vrty príklepovým vrtákom do D 24 mm do stien alebo smerom dole do tehál -0.00001t</t>
  </si>
  <si>
    <t>973031616.S</t>
  </si>
  <si>
    <t>Vysekanie kapsy pre klátiky a krabice, veľkosti do 100x100x50 mm,  -0,00100t</t>
  </si>
  <si>
    <t>974031221.S</t>
  </si>
  <si>
    <t>Vysekanie rýh v murive tehlovom na akúkoľvek maltu v priestore priľahlom k stropnej konštrukcii do hĺbky 30 mm a š. do 30 mm,  -0,00200 t</t>
  </si>
  <si>
    <t>974032841.S</t>
  </si>
  <si>
    <t>Vyrezanie rýh frézovaním v murive z plných pálených tehál v priestore priľahlom k stropnej konštrukcii hĺbky 25 mm, š. 40 mm -0,00180t</t>
  </si>
  <si>
    <t>210010301.S</t>
  </si>
  <si>
    <t>Krabica prístrojová bez zapojenia (1901, KP 68, KZ 3)</t>
  </si>
  <si>
    <t>345410002400.S</t>
  </si>
  <si>
    <t>Krabica inštalačná KU 68-1901 KA pod omietku</t>
  </si>
  <si>
    <t>210010302.S</t>
  </si>
  <si>
    <t>Krabica prístrojová dvojnásobná, bez zapojenia (1901, KZ 3)</t>
  </si>
  <si>
    <t>345410001400.S</t>
  </si>
  <si>
    <t>Krabica prístrojová z PVC dvojnásobná pod omietku KP 64/2</t>
  </si>
  <si>
    <t>210010321.S</t>
  </si>
  <si>
    <t>Krabica (1903, KR 68) odbočná s viečkom, svorkovnicou vrátane zapojenia, kruhová</t>
  </si>
  <si>
    <t>345410002600.S</t>
  </si>
  <si>
    <t>Krabica inštalačná KU 68-1903 KA so svorkovnicou a viečkom</t>
  </si>
  <si>
    <t>210010321.S1</t>
  </si>
  <si>
    <t>Krabica ( KPR 68) odbočná so svorkami WAGO vrátane zapojenia, kruhová</t>
  </si>
  <si>
    <t>345410002300</t>
  </si>
  <si>
    <t>Krabica prístrojová rozvodná z PVC pod omietku KPR 68, Dxh 73x66 mm, KOPOS</t>
  </si>
  <si>
    <t>345610005600.S1</t>
  </si>
  <si>
    <t>Svorka Wago 2273-205 5x2,5 mm2</t>
  </si>
  <si>
    <t>210010532.S</t>
  </si>
  <si>
    <t>Rúrka ohybná elektroinštalačná typ 1220, uložená voľne alebo pod omietkou</t>
  </si>
  <si>
    <t>345710009100</t>
  </si>
  <si>
    <t>Rúrka ohybná vlnitá pancierová PVC-U, FXP D 20</t>
  </si>
  <si>
    <t>345710020015.S</t>
  </si>
  <si>
    <t>Spojka 0220 z PVC pra tuhé elektroinštal. rúrky, samozhášavé, D 20 mm</t>
  </si>
  <si>
    <t>210010533.S</t>
  </si>
  <si>
    <t>Rúrka ohybná elektroinštalačná typ 1225, uložená voľne alebo pod omietkou</t>
  </si>
  <si>
    <t>345710009200</t>
  </si>
  <si>
    <t>Rúrka ohybná vlnitá pancierová PVC-U, FXP D 25</t>
  </si>
  <si>
    <t>345710020025.S</t>
  </si>
  <si>
    <t>Spojka 0225 z PVC pra tuhé elektroinštal. rúrky, samozhášavé, D 25 mm</t>
  </si>
  <si>
    <t>210010535.S</t>
  </si>
  <si>
    <t>Rúrka ohybná elektroinštalačná typ 1240, uložená voľne alebo pod omietkou</t>
  </si>
  <si>
    <t>345710009400</t>
  </si>
  <si>
    <t>Rúrka ohybná vlnitá pancierová PVC-U, FXP D 40</t>
  </si>
  <si>
    <t>345710020055.S</t>
  </si>
  <si>
    <t>Spojka 0240 z PVC pra tuhé elektroinštal. rúrky, samozhášavé, D 40 mm</t>
  </si>
  <si>
    <t>210100002.S</t>
  </si>
  <si>
    <t>Ukončenie vodičov v rozvádzač. vrátane zapojenia a vodičovej koncovky do 6 mm2</t>
  </si>
  <si>
    <t>210100001.S</t>
  </si>
  <si>
    <t>Ukončenie vodičov v rozvádzač. vrátane zapojenia a vodičovej koncovky do 2,5 mm2</t>
  </si>
  <si>
    <t>210100003.S</t>
  </si>
  <si>
    <t>Ukončenie vodičov v rozvádzač. vrátane zapojenia a vodičovej koncovky do 16 mm2</t>
  </si>
  <si>
    <t>210100004.S</t>
  </si>
  <si>
    <t>Ukončenie vodičov v rozvádzač. vrátane zapojenia a vodičovej koncovky do 25 mm2</t>
  </si>
  <si>
    <t>210100101.S</t>
  </si>
  <si>
    <t>Ukončenie Cu a Al drôtov a lán včítane zapojenie, jedna žila, vodič s prierezom do 16 mm2</t>
  </si>
  <si>
    <t>345720003900.S</t>
  </si>
  <si>
    <t>Dutinka lisovacia DI 16-18 izolovaná</t>
  </si>
  <si>
    <t>354310018800.S</t>
  </si>
  <si>
    <t>Káblové oko medené lisovacie CU 10x6 KU-L</t>
  </si>
  <si>
    <t>210100102.S</t>
  </si>
  <si>
    <t>Ukončenie Cu a Al drôtov a lán včítane zapojenie, jedna žila, vodič s prierezom do 50 mm2</t>
  </si>
  <si>
    <t>345720002300.S</t>
  </si>
  <si>
    <t>Dutinka lisovacia DN 50-18 neizolovaná</t>
  </si>
  <si>
    <t>354310022400.S</t>
  </si>
  <si>
    <t>Káblové oko medené lisovacie CU 50x8 KU</t>
  </si>
  <si>
    <t>210100219.S</t>
  </si>
  <si>
    <t>Ukončenie šnúry v gumenej hadici s prierezom do 5 x 6 mm2</t>
  </si>
  <si>
    <t>345720002900.S</t>
  </si>
  <si>
    <t>Dutinka lisovacia DI 4-12 izolovaná</t>
  </si>
  <si>
    <t>354310018000.S</t>
  </si>
  <si>
    <t>Káblové oko medené lisovacie CU 4x6 KU-L</t>
  </si>
  <si>
    <t>210100258.S</t>
  </si>
  <si>
    <t>Ukončenie celoplastových káblov zmrašť. záklopkou alebo páskou do 5 x 4 mm2</t>
  </si>
  <si>
    <t>343820000100.S</t>
  </si>
  <si>
    <t>Páska izolačná čierna 19 mm, dĺ. 10 m</t>
  </si>
  <si>
    <t>343820000700.S</t>
  </si>
  <si>
    <t>Páska izolačná zeleno-žltá 19 mm, dĺ. 10 m</t>
  </si>
  <si>
    <t>210110016.S1</t>
  </si>
  <si>
    <t>Tlačítko - radenie 1/0 nástenný IP 55, vrátane zapojenia</t>
  </si>
  <si>
    <t>345340007990.S11</t>
  </si>
  <si>
    <t>Tlačidlo jednopólové nástenné, radenie 1/0, IP44, 1xNC, 250V, 4A - CENTRAL STOP v skrinke</t>
  </si>
  <si>
    <t>210110021.S</t>
  </si>
  <si>
    <t>Jednopólový spínač - radenie 1, zapustená montáž IP 44, vrátane zapojenia</t>
  </si>
  <si>
    <t>345340007925.S</t>
  </si>
  <si>
    <t>Spínač jednopólový pre zapustenú montáž, radenie č.1, IP44</t>
  </si>
  <si>
    <t>210110023.S</t>
  </si>
  <si>
    <t>Sériový spínač - radenie 5, zapustená montáž IP 44, vrátane zapojenia</t>
  </si>
  <si>
    <t>345330002965.S</t>
  </si>
  <si>
    <t>Prepínač pre zapustenú montáž, bezšr., radenie 5, IP44</t>
  </si>
  <si>
    <t>210110024.S</t>
  </si>
  <si>
    <t>Striedavý prepínač - radenie 6, zapustená montáž IP 44, vrátane zapojenia</t>
  </si>
  <si>
    <t>345330002970.S</t>
  </si>
  <si>
    <t>Prepínač pre zapustenú montáž, bezšr., radenie 6, IP44</t>
  </si>
  <si>
    <t>210110031.S</t>
  </si>
  <si>
    <t>Dvojitý striedavý prepínač - radenie 6+6, zapustená montáž IP 44, vrátane zapojenia</t>
  </si>
  <si>
    <t>345330002960.S</t>
  </si>
  <si>
    <t>Prepínač dvojitý striedavý pre zapustenú montáž, bezšr., radenie 6+6, IP44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</si>
  <si>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</si>
  <si>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</si>
  <si>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</si>
  <si>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</si>
  <si>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</si>
  <si>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</si>
  <si>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</si>
  <si>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</si>
  <si>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</si>
  <si>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</si>
  <si>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</si>
  <si>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</si>
  <si>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</si>
  <si>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</si>
  <si>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210110044.S</t>
  </si>
  <si>
    <t>Spínač polozapustený a zapustený vrátane zapojenia dvojitý prep.stried. - radenie 5 B</t>
  </si>
  <si>
    <t>345330003470.S</t>
  </si>
  <si>
    <t>Prepínač dvojitý striedavý polozapustený a zapustený, radenie 6+6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</si>
  <si>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</si>
  <si>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</si>
  <si>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</si>
  <si>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</si>
  <si>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</si>
  <si>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</si>
  <si>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</si>
  <si>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</si>
  <si>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345350002600.S</t>
  </si>
  <si>
    <t>Rámček 2-násobný vodorovný</t>
  </si>
  <si>
    <t>210110051.S</t>
  </si>
  <si>
    <t>Jednopólové tlačítko - radenie 1/0, polozapustené a zapustené, vrátane zapojenia</t>
  </si>
  <si>
    <t>345310000710.S</t>
  </si>
  <si>
    <t>Ovládač prístroj polozapustený a zapustený, radenie 1/0, kryt</t>
  </si>
  <si>
    <t>345310000715.S</t>
  </si>
  <si>
    <t>Ovládač jednopólový komplet pre zapustenú montáž, radenie 1/0, 1/0So, IP44,</t>
  </si>
  <si>
    <t>210110501.S1</t>
  </si>
  <si>
    <t>Vypínač vačkový S 25V J, JP</t>
  </si>
  <si>
    <t>2CMA142403R1000</t>
  </si>
  <si>
    <t>BW 325 TPN Spínač trojpólový, šedá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</si>
  <si>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</si>
  <si>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</si>
  <si>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</si>
  <si>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</si>
  <si>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210111012.S</t>
  </si>
  <si>
    <t>Domová zásuvka polozapustená alebo zapustená, 10/16 A 250 V 2P + Z 2 x zapojenie</t>
  </si>
  <si>
    <t>345520000481.S</t>
  </si>
  <si>
    <t>Zásuvka Valena Life jednonásobná s prepäťovou ochranou, s detskou ochranou, biela, LEGRAND</t>
  </si>
  <si>
    <t>345350003000.S</t>
  </si>
  <si>
    <t>Rámček 3-násobný vodorovný</t>
  </si>
  <si>
    <t>210111023.S1</t>
  </si>
  <si>
    <t>Domová zásuvka  pre zapustenú montáž IP 44, vrátane zapojenia 250V / 16A 2P + PE</t>
  </si>
  <si>
    <t>5519A-A02997 B</t>
  </si>
  <si>
    <t>5519A-A02997 B Tango, Zásuvka jednonásobná, clonky, IP44, bezšr., biela</t>
  </si>
  <si>
    <t>210150011.S</t>
  </si>
  <si>
    <t>Časové relé jednofunkčné, kontakty 1P</t>
  </si>
  <si>
    <t>374310008260.S1</t>
  </si>
  <si>
    <t>Časové relé analógové s oneskoreným vypnutím 0,1s-100h, AC/DC 12-230V, výstup 1x5A prepínací, PCP-06</t>
  </si>
  <si>
    <t>210193073.S</t>
  </si>
  <si>
    <t>Domova rozvodnica do 56 M pre zapustenú montáž bez sekacích prác</t>
  </si>
  <si>
    <t>357150000330.S2</t>
  </si>
  <si>
    <t>"R2" - Rozvodnicová skriňa plastová zapustená, počet radov 3, modulov v rade 18, modulov celkom 56, PE+N, IP40/20, vrátane prístroj. náplne - komplet</t>
  </si>
  <si>
    <t>357150000330.S3</t>
  </si>
  <si>
    <t>"R3" - Rozvodnicová skriňa plastová zapustená, počet radov 3, modulov v rade 18, modulov celkom 56, PE+N, IP40/20, vrátane prístroj. náplne - komplet</t>
  </si>
  <si>
    <t>357150000330.S4</t>
  </si>
  <si>
    <t>"R4" - Rozvodnicová skriňa plastová zapustená, počet radov 3, modulov v rade 18, modulov celkom 56, PE+N, IP40/20, vrátane prístroj. náplne - komplet</t>
  </si>
  <si>
    <t>210193075.S</t>
  </si>
  <si>
    <t>Domova rozvodnica do 96 M pre zapustenú montáž bez sekacích prác</t>
  </si>
  <si>
    <t>357150000500.S1</t>
  </si>
  <si>
    <t>Rozvodnicová skriňa plastová zapustená, počet radov 5, modulov v rade 18, modulov celkom 90, PE+N, IP 40/20, vrátane prístroj. náplne - komplet</t>
  </si>
  <si>
    <t>210201080.S</t>
  </si>
  <si>
    <t>Zapojenie LED svietidla IP20, stropného - nástenného</t>
  </si>
  <si>
    <t>348140003451.S1</t>
  </si>
  <si>
    <t>"A" - LED svietidlo prisadené - MX416LED OPÁL, 30W, 4400lm, Tk=4000K, IP20, rozmer 1255x200x71 mm, PROLI</t>
  </si>
  <si>
    <t>348140003451.S2</t>
  </si>
  <si>
    <t>"B" - LED svietidlo prisadené - MX416LED OPÁL, 15W, 2200lm, Tk=4000K, IP20, rozmer 627x200x71 mm, PROLI</t>
  </si>
  <si>
    <t>210201082.S</t>
  </si>
  <si>
    <t>Zapojenie LED svietidla IP54, stropného - nástenného</t>
  </si>
  <si>
    <t>348140003472.S5</t>
  </si>
  <si>
    <t>"C" - LED svietidlo stropné-nástenné -MX300 LED OPAL PC, 18W, 1800lm, Tk=4000K, IP44, rozmer d 300x103 mm, PROLI</t>
  </si>
  <si>
    <t>348140003472.S6</t>
  </si>
  <si>
    <t>"D" - LED svietidlo stropné-nástenné -MX350 LED OPAL PC, 24W, 2400lm, Tk=4000K, IP44, rozmer d 350x103 mm, PROLI</t>
  </si>
  <si>
    <t>348140003472.S7</t>
  </si>
  <si>
    <t>"E" - LED svietidlo stropné-nástenné -MX350 LED OPAL PC, 36W, 3600lm, Tk=4000K, IP44, rozmer d 450x103 mm, PROLI</t>
  </si>
  <si>
    <t>348140003472.S9</t>
  </si>
  <si>
    <t>"F" - LED svietidlo nástenné so senzorom - OS0018 LED, 12W, 840lm, Tk=4000K, IP54, rozmer d 450x103 mm,</t>
  </si>
  <si>
    <t>210201512.S1</t>
  </si>
  <si>
    <t>Zapojenie núdzového svietidla IP40, 1x svetelný LED zdroj - trvalý/núdzový režim</t>
  </si>
  <si>
    <t>348150001204.S8</t>
  </si>
  <si>
    <t>"N1, N2" - LED svietidlo núdzové 3W, IP40, 3h stály/núdz. režim, autotest NiMH 3,6 V / 0,9 Ah, 200 lm, L-LUX ŠTANDARD ECO, B SAFETY</t>
  </si>
  <si>
    <t>348150001202.S3</t>
  </si>
  <si>
    <t>"Nh" - LED svietidlo núdzové pre nasvetlenie has. zariadení, 2,9W, 1 hod., IP42</t>
  </si>
  <si>
    <t>204</t>
  </si>
  <si>
    <t>210201905.S</t>
  </si>
  <si>
    <t>Montáž svietidla interiérového na stenu do 1,5 kg</t>
  </si>
  <si>
    <t>206</t>
  </si>
  <si>
    <t>210201913.S</t>
  </si>
  <si>
    <t>Montáž svietidla interiérového na strop do 5 kg</t>
  </si>
  <si>
    <t>208</t>
  </si>
  <si>
    <t>210201916.S</t>
  </si>
  <si>
    <t>Montáž svietidla interiérového na strop do 3 kg</t>
  </si>
  <si>
    <t>210</t>
  </si>
  <si>
    <t>210201915.S</t>
  </si>
  <si>
    <t>Montáž svietidla interiérového na strop do 1,5 kg</t>
  </si>
  <si>
    <t>212</t>
  </si>
  <si>
    <t>210220030.S1</t>
  </si>
  <si>
    <t>Ekvipotenciálna svorkovnica EVP  v krabici KO 100 E</t>
  </si>
  <si>
    <t>214</t>
  </si>
  <si>
    <t>345410000200</t>
  </si>
  <si>
    <t>Krabica odbočná z PVC s viečkom pod omietku KO 100 E, šxvxh 128x128x70 mm, KOPOS</t>
  </si>
  <si>
    <t>216</t>
  </si>
  <si>
    <t>ESV000000643</t>
  </si>
  <si>
    <t>Svorka ekvipotenciálna EVP2-SK s krytom</t>
  </si>
  <si>
    <t>218</t>
  </si>
  <si>
    <t>210802438.S</t>
  </si>
  <si>
    <t>Kábel medený uložený voľne H07RN-F (CGSG) 450/750 V  5x2,5</t>
  </si>
  <si>
    <t>220</t>
  </si>
  <si>
    <t>341310035700.S</t>
  </si>
  <si>
    <t>Kábel medený flexibilný gumený H07RN-F 5Gx2,5 mm2</t>
  </si>
  <si>
    <t>222</t>
  </si>
  <si>
    <t>210881002.S</t>
  </si>
  <si>
    <t>Vodič bezhalogénový, medený uložený voľne N2XH 0,6/1,0 kV  6</t>
  </si>
  <si>
    <t>224</t>
  </si>
  <si>
    <t>341610012400.S</t>
  </si>
  <si>
    <t>Vodič medený bezhalogenový N2XH-J 1x6 mm2 RE</t>
  </si>
  <si>
    <t>226</t>
  </si>
  <si>
    <t>210881003.S</t>
  </si>
  <si>
    <t>Vodič bezhalogénový, medený uložený voľne N2XH 0,6/1,0 kV  10</t>
  </si>
  <si>
    <t>228</t>
  </si>
  <si>
    <t>341310009200.S</t>
  </si>
  <si>
    <t>Vodič medený flexibilný H07V-K 10 mm2</t>
  </si>
  <si>
    <t>230</t>
  </si>
  <si>
    <t>210881004.S</t>
  </si>
  <si>
    <t>Vodič bezhalogénový, medený uložený voľne N2XH 0,6/1,0 kV  16</t>
  </si>
  <si>
    <t>232</t>
  </si>
  <si>
    <t>341310009300.S</t>
  </si>
  <si>
    <t>Vodič medený flexibilný H07V-K 16 mm2</t>
  </si>
  <si>
    <t>234</t>
  </si>
  <si>
    <t>210881005.S</t>
  </si>
  <si>
    <t>Vodič bezhalogénový, medený uložený voľne N2XH 0,6/1,0 kV  25</t>
  </si>
  <si>
    <t>236</t>
  </si>
  <si>
    <t>341310009400.S</t>
  </si>
  <si>
    <t>Vodič medený flexibilný H07V-K 25 mm2</t>
  </si>
  <si>
    <t>238</t>
  </si>
  <si>
    <t>210881075.S</t>
  </si>
  <si>
    <t>Kábel bezhalogénový, medený uložený pevne N2XH 0,6/1,0 kV  3x1,5</t>
  </si>
  <si>
    <t>240</t>
  </si>
  <si>
    <t>341610014300.S</t>
  </si>
  <si>
    <t>Kábel medený bezhalogenový N2XH-J 3x1,5 mm2 RE</t>
  </si>
  <si>
    <t>242</t>
  </si>
  <si>
    <t>341610014300.S1</t>
  </si>
  <si>
    <t>Kábel medený bezhalogenový N2XH-O 3x1,5 mm2 RE</t>
  </si>
  <si>
    <t>244</t>
  </si>
  <si>
    <t>210881076.S</t>
  </si>
  <si>
    <t>Kábel bezhalogénový, medený uložený pevne N2XH 0,6/1,0 kV  3x2,5</t>
  </si>
  <si>
    <t>246</t>
  </si>
  <si>
    <t>341610014400.S</t>
  </si>
  <si>
    <t>Kábel medený bezhalogenový N2XH-J 3x2,5 mm2 RE</t>
  </si>
  <si>
    <t>248</t>
  </si>
  <si>
    <t>210881077.S</t>
  </si>
  <si>
    <t>Kábel bezhalogénový, medený uložený pevne N2XH 0,6/1,0 kV  3x4</t>
  </si>
  <si>
    <t>250</t>
  </si>
  <si>
    <t>341610014500.S</t>
  </si>
  <si>
    <t>Kábel medený bezhalogenový N2XH-J 3x4 mm2 RE</t>
  </si>
  <si>
    <t>252</t>
  </si>
  <si>
    <t>210881100.S</t>
  </si>
  <si>
    <t>Kábel bezhalogénový, medený uložený pevne N2XH 0,6/1,0 kV  5x1,5</t>
  </si>
  <si>
    <t>254</t>
  </si>
  <si>
    <t>341610016800.S</t>
  </si>
  <si>
    <t>Kábel medený bezhalogenový N2XH-J 5x1,5 mm2 RE</t>
  </si>
  <si>
    <t>210881101.S</t>
  </si>
  <si>
    <t>Kábel bezhalogénový, medený uložený pevne N2XH 0,6/1,0 kV  5x2,5</t>
  </si>
  <si>
    <t>258</t>
  </si>
  <si>
    <t>341610016900.S</t>
  </si>
  <si>
    <t>Kábel medený bezhalogenový N2XH-J 5x2,5 mm2 RE</t>
  </si>
  <si>
    <t>260</t>
  </si>
  <si>
    <t>210881102.S</t>
  </si>
  <si>
    <t>Kábel bezhalogénový, medený uložený pevne N2XH 0,6/1,0 kV  5x4</t>
  </si>
  <si>
    <t>262</t>
  </si>
  <si>
    <t>341610017000.S</t>
  </si>
  <si>
    <t>Kábel medený bezhalogenový N2XH-J 5x4 mm2 RE</t>
  </si>
  <si>
    <t>264</t>
  </si>
  <si>
    <t>210881103.S</t>
  </si>
  <si>
    <t>Kábel bezhalogénový, medený uložený pevne N2XH 0,6/1,0 kV  5x6</t>
  </si>
  <si>
    <t>266</t>
  </si>
  <si>
    <t>341610017100.S</t>
  </si>
  <si>
    <t>Kábel medený bezhalogenový N2XH-J 5x6 mm2 RE</t>
  </si>
  <si>
    <t>268</t>
  </si>
  <si>
    <t>210881104.S</t>
  </si>
  <si>
    <t>Kábel bezhalogénový, medený uložený pevne N2XH 0,6/1,0 kV  5x10</t>
  </si>
  <si>
    <t>270</t>
  </si>
  <si>
    <t>341610017200.S</t>
  </si>
  <si>
    <t>Kábel medený bezhalogenový N2XH-J 5x10 mm2 RE</t>
  </si>
  <si>
    <t>272</t>
  </si>
  <si>
    <t>210881212.S</t>
  </si>
  <si>
    <t>Kábel bezhalogénový, medený uložený pevne 1-CHKE-V 0,6/1,0 kV  2x1,5</t>
  </si>
  <si>
    <t>274</t>
  </si>
  <si>
    <t>341610020400.S</t>
  </si>
  <si>
    <t>Kábel medený bezhalogenový 1-CHKE-V-O 2x1,5 mm2 E30</t>
  </si>
  <si>
    <t>276</t>
  </si>
  <si>
    <t>278</t>
  </si>
  <si>
    <t>280</t>
  </si>
  <si>
    <t>01.6 - 6. ZTI</t>
  </si>
  <si>
    <t>Ing.Matošová</t>
  </si>
  <si>
    <t xml:space="preserve">    8 - Rúrové vedenie</t>
  </si>
  <si>
    <t xml:space="preserve">    721 - Zdravotechnika - vnútorná kanalizácia</t>
  </si>
  <si>
    <t xml:space="preserve">    724 - Zdravotechnika - strojné vybavenie</t>
  </si>
  <si>
    <t xml:space="preserve">    725 - Zdravotechnika - zariaďovacie predmety</t>
  </si>
  <si>
    <t xml:space="preserve">    732 - Ústredné kúrenie - strojovne</t>
  </si>
  <si>
    <t xml:space="preserve">    734 - Ústredné kúrenie - armatúry</t>
  </si>
  <si>
    <t xml:space="preserve">    23-M - Montáže potrubia</t>
  </si>
  <si>
    <t>Rúrové vedenie</t>
  </si>
  <si>
    <t>871221006.S</t>
  </si>
  <si>
    <t>Montáž vodovodného potrubia z dvojvsrtvového PE 100 SDR11/PN16 zváraných natupo D 63x5,8 mm</t>
  </si>
  <si>
    <t>-293640632</t>
  </si>
  <si>
    <t>286130033700.S</t>
  </si>
  <si>
    <t>Rúra HDPE na vodu PE100 PN16 SDR11 63x5,8x100 m</t>
  </si>
  <si>
    <t>1430370890</t>
  </si>
  <si>
    <t>871251066.S</t>
  </si>
  <si>
    <t>Montáž vodovodného potrubia z dvojvsrtvového PE 100 SDR17/PN10 zváraných natupo D 90x5,4 mm</t>
  </si>
  <si>
    <t>-757076227</t>
  </si>
  <si>
    <t>286130031200.S</t>
  </si>
  <si>
    <t>Rúra HDPE na vodu PE100 PN10 SDR17 90x5,4x12 m</t>
  </si>
  <si>
    <t>-2145091588</t>
  </si>
  <si>
    <t>713482111.S</t>
  </si>
  <si>
    <t>Montáž trubíc z PE, hr.do 10 mm,vnút.priemer do 38 mm</t>
  </si>
  <si>
    <t>1196064526</t>
  </si>
  <si>
    <t>283310001300.S</t>
  </si>
  <si>
    <t>Izolačná PE trubica dxhr. 22x9 mm, nadrezaná, na izolovanie rozvodov vody, kúrenia, zdravotechniky</t>
  </si>
  <si>
    <t>1602105438</t>
  </si>
  <si>
    <t>283310001500.S</t>
  </si>
  <si>
    <t>Izolačná PE trubica dxhr. 28x9 mm, nadrezaná, na izolovanie rozvodov vody, kúrenia, zdravotechniky</t>
  </si>
  <si>
    <t>1994873230</t>
  </si>
  <si>
    <t>713482112.S</t>
  </si>
  <si>
    <t>Montáž trubíc z PE, hr.do 10 mm,vnút.priemer 39-70 mm</t>
  </si>
  <si>
    <t>-796424607</t>
  </si>
  <si>
    <t>283310001800.S</t>
  </si>
  <si>
    <t>Izolačná PE trubica dxhr. 42x9 mm, nadrezaná, na izolovanie rozvodov vody, kúrenia, zdravotechniky</t>
  </si>
  <si>
    <t>-530219699</t>
  </si>
  <si>
    <t>283310002100.S</t>
  </si>
  <si>
    <t>Izolačná PE trubica dxhr. 54x9 mm, nadrezaná, na izolovanie rozvodov vody, kúrenia, zdravotechniky</t>
  </si>
  <si>
    <t>-1669737729</t>
  </si>
  <si>
    <t>713482121.S</t>
  </si>
  <si>
    <t>Montáž trubíc z PE, hr.15-20 mm,vnút.priemer do 38 mm</t>
  </si>
  <si>
    <t>-1290773562</t>
  </si>
  <si>
    <t>283310004700.S</t>
  </si>
  <si>
    <t>Izolačná PE trubica dxhr. 22x20 mm, nadrezaná, na izolovanie rozvodov vody, kúrenia, zdravotechniky</t>
  </si>
  <si>
    <t>1907805796</t>
  </si>
  <si>
    <t>283310004800.S</t>
  </si>
  <si>
    <t>Izolačná PE trubica dxhr. 28x20 mm, nadrezaná, na izolovanie rozvodov vody, kúrenia, zdravotechniky</t>
  </si>
  <si>
    <t>-1471002788</t>
  </si>
  <si>
    <t>713482131.S</t>
  </si>
  <si>
    <t>Montáž trubíc z PE, hr.30 mm,vnút.priemer do 38 mm</t>
  </si>
  <si>
    <t>-331929028</t>
  </si>
  <si>
    <t>283310006200.S</t>
  </si>
  <si>
    <t>Izolačná PE trubica dxhr. 22x30 mm, rozrezaná, na izolovanie rozvodov vody, kúrenia, zdravotechniky</t>
  </si>
  <si>
    <t>532944366</t>
  </si>
  <si>
    <t>283310006300.S</t>
  </si>
  <si>
    <t>Izolačná PE trubica dxhr. 28x30 mm, rozrezaná, na izolovanie rozvodov vody, kúrenia, zdravotechniky</t>
  </si>
  <si>
    <t>-1555993279</t>
  </si>
  <si>
    <t>283310006400.S</t>
  </si>
  <si>
    <t>Izolačná PE trubica dxhr. 35x30 mm, rozrezaná, na izolovanie rozvodov vody, kúrenia, zdravotechniky</t>
  </si>
  <si>
    <t>1054803028</t>
  </si>
  <si>
    <t>713482132.S</t>
  </si>
  <si>
    <t>Montáž trubíc z PE, hr.30 mm,vnút.priemer 39-70 mm</t>
  </si>
  <si>
    <t>2049073611</t>
  </si>
  <si>
    <t>283310006500.S</t>
  </si>
  <si>
    <t>Izolačná PE trubica dxhr. 42x30 mm, rozrezaná, na izolovanie rozvodov vody, kúrenia, zdravotechniky</t>
  </si>
  <si>
    <t>462629599</t>
  </si>
  <si>
    <t>998713201.S</t>
  </si>
  <si>
    <t>Presun hmôt pre izolácie tepelné v objektoch výšky do 6 m</t>
  </si>
  <si>
    <t>1557676624</t>
  </si>
  <si>
    <t>721</t>
  </si>
  <si>
    <t>Zdravotechnika - vnútorná kanalizácia</t>
  </si>
  <si>
    <t>721171109.S</t>
  </si>
  <si>
    <t>Potrubie z PVC - U odpadové ležaté hrdlové D 110 mm</t>
  </si>
  <si>
    <t>586098116</t>
  </si>
  <si>
    <t>721171110.S</t>
  </si>
  <si>
    <t>Potrubie z PVC - U odpadové ležaté hrdlové D 125 mm</t>
  </si>
  <si>
    <t>-1754577031</t>
  </si>
  <si>
    <t>721171112.S</t>
  </si>
  <si>
    <t>Potrubie z PVC - U odpadové ležaté hrdlové D 160 mm</t>
  </si>
  <si>
    <t>472884812</t>
  </si>
  <si>
    <t>721172022.S</t>
  </si>
  <si>
    <t>Potrubie odpadové HT z PP, zvislé DN 75</t>
  </si>
  <si>
    <t>-107898291</t>
  </si>
  <si>
    <t>721172023.S</t>
  </si>
  <si>
    <t>Potrubie odpadové HT z PP, zvislé DN 110</t>
  </si>
  <si>
    <t>2039029918</t>
  </si>
  <si>
    <t>721172033.S</t>
  </si>
  <si>
    <t>Potrubie odpadové HT z PP, pripojovacie DN 50</t>
  </si>
  <si>
    <t>-1656523901</t>
  </si>
  <si>
    <t>721172034.S</t>
  </si>
  <si>
    <t>Potrubie odpadové HT z PP, pripojovacie DN 75</t>
  </si>
  <si>
    <t>-1397938336</t>
  </si>
  <si>
    <t>721172035.S</t>
  </si>
  <si>
    <t>Potrubie odpadové HT z PP, pripojovacie DN 110</t>
  </si>
  <si>
    <t>-356189494</t>
  </si>
  <si>
    <t>721194104.S</t>
  </si>
  <si>
    <t>Zriadenie prípojky na potrubí vyvedenie a upevnenie odpadových výpustiek D 40 mm</t>
  </si>
  <si>
    <t>251936974</t>
  </si>
  <si>
    <t>721194105.S</t>
  </si>
  <si>
    <t>Zriadenie prípojky na potrubí vyvedenie a upevnenie odpadových výpustiek D 50 mm</t>
  </si>
  <si>
    <t>1111382918</t>
  </si>
  <si>
    <t>721194107.S</t>
  </si>
  <si>
    <t>Zriadenie prípojky na potrubí vyvedenie a upevnenie odpadových výpustiek D 75 mm</t>
  </si>
  <si>
    <t>-587252591</t>
  </si>
  <si>
    <t>721194109.S</t>
  </si>
  <si>
    <t>Zriadenie prípojky na potrubí vyvedenie a upevnenie odpadových výpustiek D 110 mm</t>
  </si>
  <si>
    <t>-1040139056</t>
  </si>
  <si>
    <t>721213015.S</t>
  </si>
  <si>
    <t>Montáž podlahového vpustu s zvislým odtokom DN 110</t>
  </si>
  <si>
    <t>-1357150287</t>
  </si>
  <si>
    <t>286630026000</t>
  </si>
  <si>
    <t>Podlahový vpust HL310NPr-3000, (0,5 l/s), vertikálny odtok DN 50/75/110, pevná izolačná príruba, Klick-Klack, rám 121x121 mm, zápachová uzávierka Primus, PE/nerez</t>
  </si>
  <si>
    <t>-40736117</t>
  </si>
  <si>
    <t>286630029600.S</t>
  </si>
  <si>
    <t>Hygienický nerezový žľab pre kuchyne horizontálny odtok DN 110, rošt, zápachová uzávierka</t>
  </si>
  <si>
    <t>1059153058</t>
  </si>
  <si>
    <t>721274111.S</t>
  </si>
  <si>
    <t>Montáž ventilačných hlavíc - iných typov DN 70</t>
  </si>
  <si>
    <t>-1094648938</t>
  </si>
  <si>
    <t>HL807</t>
  </si>
  <si>
    <t>Vetracia sada DN75</t>
  </si>
  <si>
    <t>1241225261</t>
  </si>
  <si>
    <t>721274112.S</t>
  </si>
  <si>
    <t>Montáž ventilačných hlavíc - iných typov DN 100</t>
  </si>
  <si>
    <t>-1668008582</t>
  </si>
  <si>
    <t>HL810</t>
  </si>
  <si>
    <t>Vetracia sada DN110</t>
  </si>
  <si>
    <t>-1858249521</t>
  </si>
  <si>
    <t>763170010.S</t>
  </si>
  <si>
    <t>Montáž revíznych dvierok pre SDK steny veľkosti do 0,10 m2</t>
  </si>
  <si>
    <t>1982249034</t>
  </si>
  <si>
    <t>85014</t>
  </si>
  <si>
    <t>Revízne dvierka plastové 197x397 mm</t>
  </si>
  <si>
    <t>2098427582</t>
  </si>
  <si>
    <t>286540019000.S</t>
  </si>
  <si>
    <t>Čistiaci kus HT DN 70, PP systém pre beztlakový rozvod vnútorného odpadu</t>
  </si>
  <si>
    <t>-1889572370</t>
  </si>
  <si>
    <t>286540019100.S</t>
  </si>
  <si>
    <t>Čistiaci kus HT DN 100, PP systém pre beztlakový rozvod vnútorného odpadu</t>
  </si>
  <si>
    <t>-5010327</t>
  </si>
  <si>
    <t>721290111.S</t>
  </si>
  <si>
    <t>Ostatné - skúška tesnosti kanalizácie v objektoch vodou do DN 125</t>
  </si>
  <si>
    <t>-1059961961</t>
  </si>
  <si>
    <t>721290112.S</t>
  </si>
  <si>
    <t>Ostatné - skúška tesnosti kanalizácie v objektoch vodou DN 150 alebo DN 200</t>
  </si>
  <si>
    <t>1609751567</t>
  </si>
  <si>
    <t>998721201.S</t>
  </si>
  <si>
    <t>Presun hmôt pre vnútornú kanalizáciu v objektoch výšky do 6 m</t>
  </si>
  <si>
    <t>-237446122</t>
  </si>
  <si>
    <t>722130214.S</t>
  </si>
  <si>
    <t>Potrubie z oceľových rúr pozink. bezšvíkových bežných-11 353.0, 10 004.0 zvarov. bežných-11 343.00 DN 32</t>
  </si>
  <si>
    <t>-1801859388</t>
  </si>
  <si>
    <t>722130216.S</t>
  </si>
  <si>
    <t>Potrubie z oceľových rúr pozink. bezšvíkových bežných-11 353.0, 10 004.0 zvarov. bežných-11 343.00 DN 50</t>
  </si>
  <si>
    <t>1408632871</t>
  </si>
  <si>
    <t>722171152.S</t>
  </si>
  <si>
    <t>Plasthliníkové potrubie v kotúčoch spájané lisovaním d 20 mm</t>
  </si>
  <si>
    <t>-642403935</t>
  </si>
  <si>
    <t>722171153.S</t>
  </si>
  <si>
    <t>Plasthliníkové potrubie v kotúčoch spájané lisovaním d 26 mm</t>
  </si>
  <si>
    <t>-539052686</t>
  </si>
  <si>
    <t>722171154.S</t>
  </si>
  <si>
    <t>Plasthliníkové potrubie v kotúčoch spájané lisovaním d 32 mm</t>
  </si>
  <si>
    <t>-1224389938</t>
  </si>
  <si>
    <t>722171135.S</t>
  </si>
  <si>
    <t>Plasthliníkové potrubie v tyčiach spájané lisovaním d 40 mm</t>
  </si>
  <si>
    <t>620654632</t>
  </si>
  <si>
    <t>722171136.S</t>
  </si>
  <si>
    <t>Plasthliníkové potrubie v tyčiach spájané lisovaním d 50 mm</t>
  </si>
  <si>
    <t>-542938136</t>
  </si>
  <si>
    <t>722173160.S</t>
  </si>
  <si>
    <t>Montáž plasthliníkového prechodu pre vodu lisovaním D 26 mm</t>
  </si>
  <si>
    <t>-2010164667</t>
  </si>
  <si>
    <t>286220023600.S</t>
  </si>
  <si>
    <t>Prechod lisovací pre plasthliníkové potrubia D 26x3/4"</t>
  </si>
  <si>
    <t>-1923474926</t>
  </si>
  <si>
    <t>722173166.S</t>
  </si>
  <si>
    <t>Montáž plasthliníkového prechodu pre vodu lisovaním D 40 mm</t>
  </si>
  <si>
    <t>1834059494</t>
  </si>
  <si>
    <t>286220024100.S</t>
  </si>
  <si>
    <t>Prechod lisovací pre plasthliníkové potrubia D 40x5/4"</t>
  </si>
  <si>
    <t>930633760</t>
  </si>
  <si>
    <t>722173169.S</t>
  </si>
  <si>
    <t>Montáž plasthliníkového prechodu pre vodu lisovaním D 50 mm</t>
  </si>
  <si>
    <t>-1665160087</t>
  </si>
  <si>
    <t>286220024200.S</t>
  </si>
  <si>
    <t>Prechod lisovací pre plasthliníkové potrubia D 50x6/4"</t>
  </si>
  <si>
    <t>-1476410194</t>
  </si>
  <si>
    <t>722221010.S</t>
  </si>
  <si>
    <t>Montáž guľového kohúta závitového priameho pre vodu G 1/2</t>
  </si>
  <si>
    <t>-14799143</t>
  </si>
  <si>
    <t>551110004900.S</t>
  </si>
  <si>
    <t>Guľový uzáver pre vodu 1/2", niklovaná mosadz</t>
  </si>
  <si>
    <t>-1225786345</t>
  </si>
  <si>
    <t>722221015.S</t>
  </si>
  <si>
    <t>Montáž guľového kohúta závitového priameho pre vodu G 3/4</t>
  </si>
  <si>
    <t>55643561</t>
  </si>
  <si>
    <t>551110005000.S</t>
  </si>
  <si>
    <t>Guľový uzáver pre vodu 3/4", niklovaná mosadz</t>
  </si>
  <si>
    <t>-468149914</t>
  </si>
  <si>
    <t>722221025.S</t>
  </si>
  <si>
    <t>Montáž guľového kohúta závitového priameho pre vodu G 5/4</t>
  </si>
  <si>
    <t>-641994338</t>
  </si>
  <si>
    <t>551110005200.S</t>
  </si>
  <si>
    <t>Guľový uzáver pre vodu 5/4", niklovaná mosadz</t>
  </si>
  <si>
    <t>-84320170</t>
  </si>
  <si>
    <t>722221035.S</t>
  </si>
  <si>
    <t>Montáž guľového kohúta závitového priameho pre vodu G 2</t>
  </si>
  <si>
    <t>-1097402649</t>
  </si>
  <si>
    <t>551110006000.S</t>
  </si>
  <si>
    <t>Guľový uzáver pre vodu 2", niklovaná mosadz</t>
  </si>
  <si>
    <t>-1920231946</t>
  </si>
  <si>
    <t>722221082.S</t>
  </si>
  <si>
    <t>Montáž guľového kohúta vypúšťacieho závitového G 1/2</t>
  </si>
  <si>
    <t>-1213563948</t>
  </si>
  <si>
    <t>551110011200.S</t>
  </si>
  <si>
    <t>Guľový uzáver vypúšťací s páčkou, 1/2" M, mosadz</t>
  </si>
  <si>
    <t>677183516</t>
  </si>
  <si>
    <t>722221083.S</t>
  </si>
  <si>
    <t>Montáž guľového kohúta vypúšťacieho závitového G 3/4</t>
  </si>
  <si>
    <t>663901515</t>
  </si>
  <si>
    <t>551110011300.S</t>
  </si>
  <si>
    <t>Guľový uzáver vypúšťací s páčkou, 3/4" M, mosadz</t>
  </si>
  <si>
    <t>378510869</t>
  </si>
  <si>
    <t>722221175.S</t>
  </si>
  <si>
    <t>Montáž poistného ventilu závitového pre vodu G 3/4</t>
  </si>
  <si>
    <t>2046489211</t>
  </si>
  <si>
    <t>692025.70</t>
  </si>
  <si>
    <t>Poistný ventil pre teplú vodu - 3/4"Fx1"F; Kv 0,580; 7bar; KB20 DUCO, IVAR.PV KB</t>
  </si>
  <si>
    <t>1796144</t>
  </si>
  <si>
    <t>722221310.S</t>
  </si>
  <si>
    <t>Montáž spätnej klapky závitovej pre vodu G 3/4</t>
  </si>
  <si>
    <t>1180132155</t>
  </si>
  <si>
    <t>551190000900.S</t>
  </si>
  <si>
    <t>Spätná klapka vodorovná závitová 3/4", PN 10, pre vodu, mosadz</t>
  </si>
  <si>
    <t>606498133</t>
  </si>
  <si>
    <t>722221320.S</t>
  </si>
  <si>
    <t>Montáž spätnej klapky závitovej pre vodu G 5/4</t>
  </si>
  <si>
    <t>-150701404</t>
  </si>
  <si>
    <t>551190001100.S</t>
  </si>
  <si>
    <t>Spätná klapka vodorovná závitová 5/4", PN 10, pre vodu, mosadz</t>
  </si>
  <si>
    <t>2090171511</t>
  </si>
  <si>
    <t>722221330.S</t>
  </si>
  <si>
    <t>Montáž spätnej klapky závitovej pre vodu G 2</t>
  </si>
  <si>
    <t>-131073018</t>
  </si>
  <si>
    <t>551190001300.S</t>
  </si>
  <si>
    <t>Spätná klapka vodorovná závitová 2", PN 10, pre vodu, mosadz</t>
  </si>
  <si>
    <t>-800898098</t>
  </si>
  <si>
    <t>831986746</t>
  </si>
  <si>
    <t>1715029017</t>
  </si>
  <si>
    <t>722290226.S</t>
  </si>
  <si>
    <t>Tlaková skúška vodovodného potrubia závitového do DN 50</t>
  </si>
  <si>
    <t>-1193826001</t>
  </si>
  <si>
    <t>722290234.S</t>
  </si>
  <si>
    <t>Prepláchnutie a dezinfekcia vodovodného potrubia do DN 80</t>
  </si>
  <si>
    <t>1353101524</t>
  </si>
  <si>
    <t>998722201.S</t>
  </si>
  <si>
    <t>Presun hmôt pre vnútorný vodovod v objektoch výšky do 6 m</t>
  </si>
  <si>
    <t>-406438620</t>
  </si>
  <si>
    <t>724</t>
  </si>
  <si>
    <t>Zdravotechnika - strojné vybavenie</t>
  </si>
  <si>
    <t>724312105.S</t>
  </si>
  <si>
    <t>Montáž tlakovej nádoby pre pitnú vodu, objem 8 l</t>
  </si>
  <si>
    <t>849277293</t>
  </si>
  <si>
    <t>484620000100.S</t>
  </si>
  <si>
    <t>Nádoba expanzná prietočná s vakom 8 l, D 206 mm, v 345 mm, pripojenie G 3/4", 10 bar</t>
  </si>
  <si>
    <t>-861723278</t>
  </si>
  <si>
    <t>9116799</t>
  </si>
  <si>
    <t>Flowjet 3/4"</t>
  </si>
  <si>
    <t>605039501</t>
  </si>
  <si>
    <t>998724201.S</t>
  </si>
  <si>
    <t>Presun hmôt pre strojné vybavenie v objektoch výšky do 6 m</t>
  </si>
  <si>
    <t>672789188</t>
  </si>
  <si>
    <t>725</t>
  </si>
  <si>
    <t>Zdravotechnika - zariaďovacie predmety</t>
  </si>
  <si>
    <t>725119410.S</t>
  </si>
  <si>
    <t>Montáž záchodovej misy keramickej zavesenej s rovným odpadom</t>
  </si>
  <si>
    <t>-164743740</t>
  </si>
  <si>
    <t>642360000500.S</t>
  </si>
  <si>
    <t>Misa záchodová keramická závesná so splachovacím okruhom</t>
  </si>
  <si>
    <t>-219748074</t>
  </si>
  <si>
    <t>552370000100.S</t>
  </si>
  <si>
    <t>Predstenový systém pre závesné WC so splachovacou podomietkovou nádržou do ľahkých montovaných konštrukcií</t>
  </si>
  <si>
    <t>1861897866</t>
  </si>
  <si>
    <t>725119415.S</t>
  </si>
  <si>
    <t>Montáž záchodovej misy keramickej bezbariérovej</t>
  </si>
  <si>
    <t>933210358</t>
  </si>
  <si>
    <t>642360004900.S</t>
  </si>
  <si>
    <t>Misa záchodová keramická závesná bezbariérová, bez splachovacieho okruhu</t>
  </si>
  <si>
    <t>1687362977</t>
  </si>
  <si>
    <t>552370000300</t>
  </si>
  <si>
    <t>Predstenový systém DuoFix pre závesné WC, výška 1120 mm so splachovacou podomietkovou nádržou Sigma 12, bezbariérový pre podpery a držadlá, plast, GEBERIT</t>
  </si>
  <si>
    <t>2111290805</t>
  </si>
  <si>
    <t>552380001100</t>
  </si>
  <si>
    <t>Ovládacie tlačidlo podomietkové pre dvojité splachovanie Sigma30, 246x164 mm, biela/pozlátená/biela, GEBERIT</t>
  </si>
  <si>
    <t>1067013607</t>
  </si>
  <si>
    <t>725291112.S</t>
  </si>
  <si>
    <t>Montáž záchodového sedadla s poklopom</t>
  </si>
  <si>
    <t>322459405</t>
  </si>
  <si>
    <t>642370003890.S</t>
  </si>
  <si>
    <t>Záchodová doska klasická duroplastová s poklopom</t>
  </si>
  <si>
    <t>-225485259</t>
  </si>
  <si>
    <t>725229113.S</t>
  </si>
  <si>
    <t>Montáž vane voľne stojacej, bez výtokovej armatúry</t>
  </si>
  <si>
    <t>-1089313998</t>
  </si>
  <si>
    <t>554210002300.S</t>
  </si>
  <si>
    <t>Vaňa voľne stojaca</t>
  </si>
  <si>
    <t>562842087</t>
  </si>
  <si>
    <t>725245275.S</t>
  </si>
  <si>
    <t>Montáž sprchových kútov kompletných ostatných typov</t>
  </si>
  <si>
    <t>-1810314280</t>
  </si>
  <si>
    <t>552260001650.S</t>
  </si>
  <si>
    <t>Sprchový kút, dvojkrídlové dvere, 900x900, 6 mm bezpečnostné sklo</t>
  </si>
  <si>
    <t>-349843139</t>
  </si>
  <si>
    <t>725219401.S</t>
  </si>
  <si>
    <t>Montáž umývadla keramického na skrutky do muriva, bez výtokovej armatúry</t>
  </si>
  <si>
    <t>2106295728</t>
  </si>
  <si>
    <t>642110000200</t>
  </si>
  <si>
    <t>Umývadlo keramické, rozmer 600x450x170 mm, biela</t>
  </si>
  <si>
    <t>56845623</t>
  </si>
  <si>
    <t>642210000200</t>
  </si>
  <si>
    <t xml:space="preserve">Umývadielko keramické, rozmer 450x340x145 mm, biela, </t>
  </si>
  <si>
    <t>1617012440</t>
  </si>
  <si>
    <t>H8137140001041</t>
  </si>
  <si>
    <t>Zdravotné umývadlo 64 x 55 cm, Mio, JIKA, H8137140001041</t>
  </si>
  <si>
    <t>-707222937</t>
  </si>
  <si>
    <t>725319114.S</t>
  </si>
  <si>
    <t>Montáž kuchynských drezov jednoduchých, hranatých s rozmerom do 1000x600 mm, bez výtokových armatúr</t>
  </si>
  <si>
    <t>1581786130</t>
  </si>
  <si>
    <t>552310001900.S</t>
  </si>
  <si>
    <t>Kuchynský dvojdrez nerezový na zapustenie do dosky, 780x435 mm</t>
  </si>
  <si>
    <t>206279861</t>
  </si>
  <si>
    <t>725329201.S</t>
  </si>
  <si>
    <t>Montáž veľkokuchynských drezov, samostatne stojacích jednodrezových, bez výtokových armatúr</t>
  </si>
  <si>
    <t>825310390</t>
  </si>
  <si>
    <t>725333360.S</t>
  </si>
  <si>
    <t>Montáž výlevky keramickej voľne stojacej bez výtokovej armatúry</t>
  </si>
  <si>
    <t>-1066149265</t>
  </si>
  <si>
    <t>642710000100.S</t>
  </si>
  <si>
    <t>Výlevka stojatá keramická s plastovou mrežou</t>
  </si>
  <si>
    <t>692621402</t>
  </si>
  <si>
    <t>725333361.S</t>
  </si>
  <si>
    <t>Montáž výlevky nerezovej voľne stojacej bez výtokovej armatúry</t>
  </si>
  <si>
    <t>124369454</t>
  </si>
  <si>
    <t>552320000300.S</t>
  </si>
  <si>
    <t>Výlevka nerezová kombinovaná s umývadlom, samostatne stojaca</t>
  </si>
  <si>
    <t>-1080054100</t>
  </si>
  <si>
    <t>725819401.S</t>
  </si>
  <si>
    <t>Montáž ventilu rohového s pripojovacou rúrkou G 1/2</t>
  </si>
  <si>
    <t>-765050195</t>
  </si>
  <si>
    <t>UH13104</t>
  </si>
  <si>
    <t>HERZ Rohový ventil pre studenú a teplú pitnú vodu, pripojenie na rozvod 1/2" vonkajší závit, pripojenie na batériu 3/8" vonk. závit</t>
  </si>
  <si>
    <t>1989599193</t>
  </si>
  <si>
    <t>P711631</t>
  </si>
  <si>
    <t>HERZ Tvarovka lis. závitová - nástenka krátka 16 x 2 - Rp1/2</t>
  </si>
  <si>
    <t>1030124994</t>
  </si>
  <si>
    <t>P712031</t>
  </si>
  <si>
    <t>HERZ Tvarovka lis. závitová - nástenka krátka 20 x 2 - Rp1/2</t>
  </si>
  <si>
    <t>-1558044731</t>
  </si>
  <si>
    <t>725829601.S</t>
  </si>
  <si>
    <t>Montáž batérie umývadlovej a drezovej stojankovej, pákovej alebo klasickej s mechanickým ovládaním</t>
  </si>
  <si>
    <t>1054519500</t>
  </si>
  <si>
    <t>551450000600.S</t>
  </si>
  <si>
    <t>Batéria drezová stojanková páková</t>
  </si>
  <si>
    <t>-1369888134</t>
  </si>
  <si>
    <t>551450003800.S</t>
  </si>
  <si>
    <t>Batéria umývadlová stojanková páková</t>
  </si>
  <si>
    <t>290753725</t>
  </si>
  <si>
    <t>725829801.S</t>
  </si>
  <si>
    <t>Montáž batérie výlevkovej nástennej pákovej alebo klasickej s mechanickým ovládaním</t>
  </si>
  <si>
    <t>106154240</t>
  </si>
  <si>
    <t>551450003500.S</t>
  </si>
  <si>
    <t>Batéria umývadlová nástenná páková</t>
  </si>
  <si>
    <t>-1066233533</t>
  </si>
  <si>
    <t>725839225.S</t>
  </si>
  <si>
    <t>Montáž batérie vaňovej termostatickej</t>
  </si>
  <si>
    <t>334024107</t>
  </si>
  <si>
    <t>551450002000.S</t>
  </si>
  <si>
    <t>Batéria vaňová - sprchová termostatická samostatne stojaca</t>
  </si>
  <si>
    <t>1788053591</t>
  </si>
  <si>
    <t>725849201.S</t>
  </si>
  <si>
    <t>Montáž batérie sprchovej nástennej pákovej, klasickej</t>
  </si>
  <si>
    <t>-1076791208</t>
  </si>
  <si>
    <t>551450002600.S</t>
  </si>
  <si>
    <t>Batéria sprchová nástenná páková</t>
  </si>
  <si>
    <t>-1655742482</t>
  </si>
  <si>
    <t>725869301.S</t>
  </si>
  <si>
    <t>Montáž zápachovej uzávierky pre zariaďovacie predmety, umývadlovej do D 40 mm</t>
  </si>
  <si>
    <t>-219101446</t>
  </si>
  <si>
    <t>551620006400.S</t>
  </si>
  <si>
    <t>Zápachová uzávierka - sifón pre umývadlá DN 40</t>
  </si>
  <si>
    <t>842019092</t>
  </si>
  <si>
    <t>HL137/40</t>
  </si>
  <si>
    <t>Umyvadlový-nábytkový zápachový uzáver DN40x5/4", šetriaci priestor</t>
  </si>
  <si>
    <t>2027189764</t>
  </si>
  <si>
    <t>725869311.S</t>
  </si>
  <si>
    <t>Montáž zápachovej uzávierky pre zariaďovacie predmety, drezovej do D 50 mm (pre jeden drez)</t>
  </si>
  <si>
    <t>1392591750</t>
  </si>
  <si>
    <t>HL126/50</t>
  </si>
  <si>
    <t>Zápachový uzáver šetriaci priestor pre drezy 6/4", odtok DN50</t>
  </si>
  <si>
    <t>1503113745</t>
  </si>
  <si>
    <t>725869330.S</t>
  </si>
  <si>
    <t>Montáž zápachovej uzávierky pre zariaďovacie predmety, vaňovej do D 50 mm</t>
  </si>
  <si>
    <t>-1575830213</t>
  </si>
  <si>
    <t>551620001900.S</t>
  </si>
  <si>
    <t>Vaňová odtoková a prepadová súprava</t>
  </si>
  <si>
    <t>1959655032</t>
  </si>
  <si>
    <t>721229011.S</t>
  </si>
  <si>
    <t>Montáž podlahového odtokového žlabu dĺžky 800 mm pre montáž do stredu</t>
  </si>
  <si>
    <t>304720790</t>
  </si>
  <si>
    <t>552240002500.S</t>
  </si>
  <si>
    <t>Žľab kúpeľňový nerezový do priestoru, dĺ. 750 mm, plastový sifón DN 50</t>
  </si>
  <si>
    <t>-1068422783</t>
  </si>
  <si>
    <t>998725201.S</t>
  </si>
  <si>
    <t>Presun hmôt pre zariaďovacie predmety v objektoch výšky do 6 m</t>
  </si>
  <si>
    <t>-1853593795</t>
  </si>
  <si>
    <t>732</t>
  </si>
  <si>
    <t>Ústredné kúrenie - strojovne</t>
  </si>
  <si>
    <t>732491005.S</t>
  </si>
  <si>
    <t>Montáž cirkulačného čerpadla výtlak do 1,4 m rozpon 110 mm</t>
  </si>
  <si>
    <t>2131113032</t>
  </si>
  <si>
    <t>95906472</t>
  </si>
  <si>
    <t>UP 20-45 N 150 1x230V 50Hz</t>
  </si>
  <si>
    <t>-2026255209</t>
  </si>
  <si>
    <t>998732201.S</t>
  </si>
  <si>
    <t>Presun hmôt pre strojovne v objektoch výšky do 6 m</t>
  </si>
  <si>
    <t>1792767498</t>
  </si>
  <si>
    <t>734</t>
  </si>
  <si>
    <t>Ústredné kúrenie - armatúry</t>
  </si>
  <si>
    <t>734424130.S</t>
  </si>
  <si>
    <t>Montáž tlakomera - manometra radiálneho priemer 50 mm</t>
  </si>
  <si>
    <t>54158363</t>
  </si>
  <si>
    <t>388430003300.S</t>
  </si>
  <si>
    <t>Manometer radiálny d 50 mm, pripojenie 1/4" spodné, 0-10 bar</t>
  </si>
  <si>
    <t>-510968484</t>
  </si>
  <si>
    <t>998734201.S</t>
  </si>
  <si>
    <t>Presun hmôt pre armatúry v objektoch výšky do 6 m</t>
  </si>
  <si>
    <t>1462857862</t>
  </si>
  <si>
    <t>23-M</t>
  </si>
  <si>
    <t>Montáže potrubia</t>
  </si>
  <si>
    <t>230203565.S</t>
  </si>
  <si>
    <t>Montáž prechodka PE/oceľ PE 100 SDR11 D 63/DN50 mm</t>
  </si>
  <si>
    <t>2402603</t>
  </si>
  <si>
    <t>286220031300.S</t>
  </si>
  <si>
    <t>Prechodka PE/oceľ PE 100 SDR 11 D/DN 63/50</t>
  </si>
  <si>
    <t>2032644741</t>
  </si>
  <si>
    <t>01.7 - 7. ÚVK</t>
  </si>
  <si>
    <t xml:space="preserve">    731 - Ústredné kúrenie - kotolne</t>
  </si>
  <si>
    <t xml:space="preserve">    733 - Ústredné kúrenie - rozvodné potrubie</t>
  </si>
  <si>
    <t xml:space="preserve">    734 - Ústredné kúrenie, armatúry.</t>
  </si>
  <si>
    <t xml:space="preserve">    735 - Ústredné kúrenie - vykurovacie telesá</t>
  </si>
  <si>
    <t xml:space="preserve">    D1 - Preizolovaný potrubný systém</t>
  </si>
  <si>
    <t xml:space="preserve">    D3 - Plastové rozvody k vykurovacím telesám</t>
  </si>
  <si>
    <t xml:space="preserve">    D4 - Rozvody z nelegovanej ocele</t>
  </si>
  <si>
    <t>113107112</t>
  </si>
  <si>
    <t>Odstránenie podkladu alebo krytu v ploche do 200m2 z kameniva ťaženého,hr.100-200mm, 0,240t</t>
  </si>
  <si>
    <t>-729015204</t>
  </si>
  <si>
    <t>113107142</t>
  </si>
  <si>
    <t>Odstránenie podkladu alebo krytu asfaltového do 200 m2,hr.nad 50 do 100 mm  0,181 t</t>
  </si>
  <si>
    <t>-1147195376</t>
  </si>
  <si>
    <t>130001101</t>
  </si>
  <si>
    <t>Príplatok k cenám za sťaženie výkopu pre všetky triedy</t>
  </si>
  <si>
    <t>M3</t>
  </si>
  <si>
    <t>-1605808583</t>
  </si>
  <si>
    <t>132201201.S</t>
  </si>
  <si>
    <t>Výkop ryhy šírky 600-2000mm horn.3 do 100m3</t>
  </si>
  <si>
    <t>1226144513</t>
  </si>
  <si>
    <t>151101101.S</t>
  </si>
  <si>
    <t>Paženie a rozopretie stien rýh pre podzemné vedenie, príložné do 2 m</t>
  </si>
  <si>
    <t>-1221108130</t>
  </si>
  <si>
    <t>151101111.S</t>
  </si>
  <si>
    <t>Odstránenie paženia rýh pre podzemné vedenie, príložné hĺbky do 2 m</t>
  </si>
  <si>
    <t>-1636617109</t>
  </si>
  <si>
    <t>171101101</t>
  </si>
  <si>
    <t>Uloženie sypaniny do násypu súdržnej horniny s mierou zhutnenia podľa Proctor-Standard na 95 %</t>
  </si>
  <si>
    <t>-1561902539</t>
  </si>
  <si>
    <t>174101101</t>
  </si>
  <si>
    <t>Zásyp sypaninou so zhutnením jám, šachiet, rýh, zárezov alebo okolo objektov v týchto vykopávkach</t>
  </si>
  <si>
    <t>-1174634654</t>
  </si>
  <si>
    <t>175101101</t>
  </si>
  <si>
    <t>Obsyp potrubia sypaninou z vhodných hornín 1 až 4 bez prehodenia sypaniny</t>
  </si>
  <si>
    <t>2031940948</t>
  </si>
  <si>
    <t>175101109</t>
  </si>
  <si>
    <t>Príplatok k cene za prehodenie sypaniny</t>
  </si>
  <si>
    <t>-934948417</t>
  </si>
  <si>
    <t>451572111</t>
  </si>
  <si>
    <t>Lôžko pod potrubie, stoky a drobné objekty, v otvorenom výkope z kameniva drobného ťaženého 0-4 mm</t>
  </si>
  <si>
    <t>1914450572</t>
  </si>
  <si>
    <t>581532200</t>
  </si>
  <si>
    <t>Piesok technický triedený 0/4</t>
  </si>
  <si>
    <t>-220710296</t>
  </si>
  <si>
    <t>B737BD</t>
  </si>
  <si>
    <t xml:space="preserve">Výstražná fólia 300 mm x 250 m zelená teplovod </t>
  </si>
  <si>
    <t>bal.</t>
  </si>
  <si>
    <t>1012414162</t>
  </si>
  <si>
    <t>564651111</t>
  </si>
  <si>
    <t>Podklad z kameniva hrubého drveného veľ. 63-125 mm s rozprestretím a zhutnením po zhutnení hr.150 mm</t>
  </si>
  <si>
    <t>756608008</t>
  </si>
  <si>
    <t>578142112</t>
  </si>
  <si>
    <t>Liaty asfalt z kameniva ťaženého alebo drveného strednozrnný alebo hrubozrnný hr.45 mm</t>
  </si>
  <si>
    <t>1024609822</t>
  </si>
  <si>
    <t>713482131</t>
  </si>
  <si>
    <t>1177462888</t>
  </si>
  <si>
    <t>azf1637</t>
  </si>
  <si>
    <t>Tubolit DG 35 x 30 izolácia-trubica</t>
  </si>
  <si>
    <t>-1241879592</t>
  </si>
  <si>
    <t>1610508145</t>
  </si>
  <si>
    <t>azf1638</t>
  </si>
  <si>
    <t>Tubolit DG 42 x 30 izolácia-trubica</t>
  </si>
  <si>
    <t>-1707132676</t>
  </si>
  <si>
    <t>-1483954424</t>
  </si>
  <si>
    <t>731</t>
  </si>
  <si>
    <t>Ústredné kúrenie - kotolne</t>
  </si>
  <si>
    <t>731291020.S</t>
  </si>
  <si>
    <t>Montáž rýchlomontážnej sady bez zmiešavača DN 25</t>
  </si>
  <si>
    <t>-1120816124</t>
  </si>
  <si>
    <t>1451026</t>
  </si>
  <si>
    <t>Čerpadlová skupina PUMPFIX DIREKT, DN25, s obehovým čerpadlom s elektronicky regulovateľnými otáčkami , uzatváracími ventily, medzikusom so spätným ventilom, 2 x GK s teplomerom na prívode a na spiatočke</t>
  </si>
  <si>
    <t>323082200</t>
  </si>
  <si>
    <t>731291070.S</t>
  </si>
  <si>
    <t>Montáž rýchlomontážnej sady s 3-cestným zmiešavačom DN 25</t>
  </si>
  <si>
    <t>481874418</t>
  </si>
  <si>
    <t>1451118</t>
  </si>
  <si>
    <t>Čerp. skupina PUMPFIX MIX, DN25, s 3-cestným zmieš. guľ. kohútom DN25, kvs = 10,0 m3/h, s obeh. čerp. s elektr. regul. otáčkami, medzikusom so spätným ventilom, 2 x GK s teplomerom na prívode a na spiatočke</t>
  </si>
  <si>
    <t>518850098</t>
  </si>
  <si>
    <t>731370020.S</t>
  </si>
  <si>
    <t>Montáž hydraulického vyrovnávača dynamických tlakov - anuloidu závitového prietok 3,0 m3/h G 6/4"</t>
  </si>
  <si>
    <t>-724050471</t>
  </si>
  <si>
    <t>HVDT03Z</t>
  </si>
  <si>
    <t>Hydraulický vyrovnávač dynamických tlakov, prietok 3,0 m3/h</t>
  </si>
  <si>
    <t>2035999277</t>
  </si>
  <si>
    <t>998731201.S</t>
  </si>
  <si>
    <t>Presun hmôt pre kotolne umiestnené vo výške (hĺbke) do 6 m</t>
  </si>
  <si>
    <t>1807187025</t>
  </si>
  <si>
    <t>732111431.S</t>
  </si>
  <si>
    <t>Montáž združeného rozdeľovača a zberača modul 80 mm pre 2 vetvy s dĺžkou 500 mm</t>
  </si>
  <si>
    <t>416834786</t>
  </si>
  <si>
    <t>1450111</t>
  </si>
  <si>
    <t>Rozdeľovač k Pumpfixu, 2-okruhový, DN25, zváraný, s vývodmi na pripojenie zdroja tepla s vonkajším závitom 6/4", vrátane konzol pre uchytenie na stenu</t>
  </si>
  <si>
    <t>-1193435344</t>
  </si>
  <si>
    <t>732219210.S</t>
  </si>
  <si>
    <t>Montáž zásobníkového ohrievača vody pre ohrev pitnej vody v spojení s kotlami objem 160-200 l</t>
  </si>
  <si>
    <t>1631123784</t>
  </si>
  <si>
    <t>7861700</t>
  </si>
  <si>
    <t>Storatherm Aqua AF 200/1M_B, zásobník, biela, izolačná pena / krycia fólia</t>
  </si>
  <si>
    <t>417872495</t>
  </si>
  <si>
    <t>732429112.S</t>
  </si>
  <si>
    <t>Montáž čerpadla (do potrubia) obehového špirálového DN 40</t>
  </si>
  <si>
    <t>1950417255</t>
  </si>
  <si>
    <t>97924244</t>
  </si>
  <si>
    <t>Čerpadlo obehové MAGNA 3 25-40</t>
  </si>
  <si>
    <t>1025192420</t>
  </si>
  <si>
    <t>-1130652669</t>
  </si>
  <si>
    <t>733</t>
  </si>
  <si>
    <t>Ústredné kúrenie - rozvodné potrubie</t>
  </si>
  <si>
    <t>733113112.S</t>
  </si>
  <si>
    <t>Potrubie z rúrok závitových Príplatok k cene za zhotovenie prípojky z oceľ. rúrok závitových DN 10</t>
  </si>
  <si>
    <t>1425896238</t>
  </si>
  <si>
    <t>733125003.S</t>
  </si>
  <si>
    <t>Potrubie z uhlíkovej ocele spájané lisovaním 15x1,2</t>
  </si>
  <si>
    <t>55445497</t>
  </si>
  <si>
    <t>733125006.S</t>
  </si>
  <si>
    <t>Potrubie z uhlíkovej ocele spájané lisovaním 18x1,2</t>
  </si>
  <si>
    <t>835231726</t>
  </si>
  <si>
    <t>733125009.S</t>
  </si>
  <si>
    <t>Potrubie z uhlíkovej ocele spájané lisovaním 22x1,5</t>
  </si>
  <si>
    <t>-685026874</t>
  </si>
  <si>
    <t>733125012.S</t>
  </si>
  <si>
    <t>Potrubie z uhlíkovej ocele spájané lisovaním 28x1,5</t>
  </si>
  <si>
    <t>-1586472247</t>
  </si>
  <si>
    <t>733125015.S</t>
  </si>
  <si>
    <t>Potrubie z uhlíkovej ocele spájané lisovaním 35x1,5</t>
  </si>
  <si>
    <t>899892505</t>
  </si>
  <si>
    <t>733125018.S</t>
  </si>
  <si>
    <t>Potrubie z uhlíkovej ocele spájané lisovaním 42x1,5</t>
  </si>
  <si>
    <t>-1893904623</t>
  </si>
  <si>
    <t>733167103</t>
  </si>
  <si>
    <t>Montáž plasthliníkového potrubia RAUTITAN stabil lisovaním D 20,2x2,9</t>
  </si>
  <si>
    <t>1175125570</t>
  </si>
  <si>
    <t>11305011050</t>
  </si>
  <si>
    <t>Univerzálna rúrka RAUTITAN stabil 20 x 2,9 v ochrannej rúrke, kotúč 50 m</t>
  </si>
  <si>
    <t>1211474456</t>
  </si>
  <si>
    <t>733167106</t>
  </si>
  <si>
    <t>Montáž plasthliníkového potrubia RAUTITAN stabil lisovaním D 25x3,7</t>
  </si>
  <si>
    <t>-68423509</t>
  </si>
  <si>
    <t>11315191025</t>
  </si>
  <si>
    <t>Univerzálna rúrka RAUTITAN stabil 25 x 3,7 v ochrannej rúrky, kotúč 25 m</t>
  </si>
  <si>
    <t>-121113803</t>
  </si>
  <si>
    <t>733191201.S</t>
  </si>
  <si>
    <t>Tlaková skúška medeného potrubia do D 35 mm</t>
  </si>
  <si>
    <t>-2017606076</t>
  </si>
  <si>
    <t>733191202.S</t>
  </si>
  <si>
    <t>Tlaková skúška medeného potrubia nad 35 do 64 mm</t>
  </si>
  <si>
    <t>1749219235</t>
  </si>
  <si>
    <t>733191301.S</t>
  </si>
  <si>
    <t>Tlaková skúška plastového potrubia do 32 mm</t>
  </si>
  <si>
    <t>1523560672</t>
  </si>
  <si>
    <t>998733201.S</t>
  </si>
  <si>
    <t>Presun hmôt pre rozvody potrubia v objektoch výšky do 6 m</t>
  </si>
  <si>
    <t>-200090096</t>
  </si>
  <si>
    <t>Ústredné kúrenie, armatúry.</t>
  </si>
  <si>
    <t>734209112.S</t>
  </si>
  <si>
    <t>Montáž závitovej armatúry s 2 závitmi do G 1/2</t>
  </si>
  <si>
    <t>1332913583</t>
  </si>
  <si>
    <t>1393711</t>
  </si>
  <si>
    <t>Ventil do spiatočky RL-5 DN15, priamy, vo.z. G 3/4" s prednastavením, s možnosťou napúšťania, vypúšťania a uzavretia, prípojka na vykurovacie teleso s kužeľovým tesnením, pripojenie na rúru vonkajším závitom G 3/4" s kužeľovým tesnením</t>
  </si>
  <si>
    <t>-263234327</t>
  </si>
  <si>
    <t>734209115.S</t>
  </si>
  <si>
    <t>Montáž závitovej armatúry s 2 závitmi G 1</t>
  </si>
  <si>
    <t>1014594554</t>
  </si>
  <si>
    <t>I0603025SP</t>
  </si>
  <si>
    <t>Kúrenárske šróbenie - priame - 1"</t>
  </si>
  <si>
    <t>819330201</t>
  </si>
  <si>
    <t>734209117.S</t>
  </si>
  <si>
    <t>Montáž závitovej armatúry s 2 závitmi G 6/4</t>
  </si>
  <si>
    <t>736536303</t>
  </si>
  <si>
    <t>I0603040SP</t>
  </si>
  <si>
    <t>Kúrenárske šróbenie - priame - 6/4"</t>
  </si>
  <si>
    <t>-661835301</t>
  </si>
  <si>
    <t>734213240</t>
  </si>
  <si>
    <t>Montáž ventilu odvzdušňovacieho závitového automatického G 3/8</t>
  </si>
  <si>
    <t>1088595445</t>
  </si>
  <si>
    <t>551210009100</t>
  </si>
  <si>
    <t>Ventil odvzdušňovací automatický 3/8”, armatúry pre uzavreté systémy</t>
  </si>
  <si>
    <t>-182807809</t>
  </si>
  <si>
    <t>500280</t>
  </si>
  <si>
    <t>Redukcia - 1/2"Mx3/8"F; nikl, niklovaná mosadz CW617N, O-krúžok - EPDM</t>
  </si>
  <si>
    <t>-1955024819</t>
  </si>
  <si>
    <t>734223120.S</t>
  </si>
  <si>
    <t>Montáž ventilu závitového termostatického rohového jednoregulačného G 1/2</t>
  </si>
  <si>
    <t>-1344976238</t>
  </si>
  <si>
    <t>1773367</t>
  </si>
  <si>
    <t>Ventil TS-90-V DN15, termostatický, priamy, s plynulým skrytým prednastavením, prípojka na vykurovacie teleso s kužeľovým tesnením, pripojenie na rúru vonkajším závitom G 3/4" s kužeľovým tesnením</t>
  </si>
  <si>
    <t>315783532</t>
  </si>
  <si>
    <t>1627615</t>
  </si>
  <si>
    <t>Prechodka na oceľovú a medenú rúru DN 15 s mäkkým tesnením, matica so svorkovým krúžkom G 3/4</t>
  </si>
  <si>
    <t>-2023229607</t>
  </si>
  <si>
    <t>734223208.S</t>
  </si>
  <si>
    <t>Montáž termostatickej hlavice kvapalinovej jednoduchej</t>
  </si>
  <si>
    <t>-314875550</t>
  </si>
  <si>
    <t>1920030</t>
  </si>
  <si>
    <t>Hlavica termostat."Mini" M28x1,5, s polohou "0", kolmými drážkami, s kvapalin.snímačom, nastaviteľná protimraz.ochrana pri cca 6°C</t>
  </si>
  <si>
    <t>1712739693</t>
  </si>
  <si>
    <t>1920068</t>
  </si>
  <si>
    <t>Hlavica termostatická "H" "Design" "Mini" závit M 30 x 1,5, s kvapalinovým snímačom, automatická protimrazová ochrana pri cca 6°C, teplotný rozsah 6 - 28 °C</t>
  </si>
  <si>
    <t>653753881</t>
  </si>
  <si>
    <t>734223255.S</t>
  </si>
  <si>
    <t xml:space="preserve">Montáž armatúr pre spodné pripojenie vykurovacích telies </t>
  </si>
  <si>
    <t>1826105994</t>
  </si>
  <si>
    <t>1376602</t>
  </si>
  <si>
    <t>Diel pripájací , Rp 1/2"x G 3/4" priamy, pre 2-rúrkové sústavy, obojstranne uzatvárateľné, pripojenie vykurovacie telesa Rp 1/2" , pripojenie na rúru vonkajším závitom G 3/4" s kužeľ. tesnením</t>
  </si>
  <si>
    <t>135089350</t>
  </si>
  <si>
    <t>1778441</t>
  </si>
  <si>
    <t>Ventil VUA-40 DN15, štvorcestný termostatický, rohový, pre 2-rúrkové sústavy, prednastaviteľný termostatický zvršok, pripojenie vyk. telesa ponornou rúrou dĺ = 150 mm - DN 11 mm,</t>
  </si>
  <si>
    <t>-1200566243</t>
  </si>
  <si>
    <t>734224012.S</t>
  </si>
  <si>
    <t>Montáž guľového kohúta závitového G 1</t>
  </si>
  <si>
    <t>-908688023</t>
  </si>
  <si>
    <t>8363R006</t>
  </si>
  <si>
    <t>Guľový uzáver voda 1"FF; páčka , FIV.8363</t>
  </si>
  <si>
    <t>2094450915</t>
  </si>
  <si>
    <t>734224018.S</t>
  </si>
  <si>
    <t>Montáž guľového kohúta závitového G 6/4</t>
  </si>
  <si>
    <t>-1393507266</t>
  </si>
  <si>
    <t>8363R008</t>
  </si>
  <si>
    <t>Guľový uzáver voda 6/4"FF; páčka , FIV.8363</t>
  </si>
  <si>
    <t>249161854</t>
  </si>
  <si>
    <t>734240020.S</t>
  </si>
  <si>
    <t>Montáž spätnej klapky závitovej G 6/4</t>
  </si>
  <si>
    <t>-1966316081</t>
  </si>
  <si>
    <t>I08018112</t>
  </si>
  <si>
    <t>Spätný ventil ťažký - 6/4"FF; Kv 9,60, FIV.08018</t>
  </si>
  <si>
    <t>-1148203046</t>
  </si>
  <si>
    <t>734291114.S</t>
  </si>
  <si>
    <t>Ostané armatúry, kohútik plniaci a vypúšťací normy 13 7061, PN 1,0/100st. C G 3/4</t>
  </si>
  <si>
    <t>-91431296</t>
  </si>
  <si>
    <t>734291360.S</t>
  </si>
  <si>
    <t>Montáž filtra závitového G 1 1/2</t>
  </si>
  <si>
    <t>1264073456</t>
  </si>
  <si>
    <t>I08412112</t>
  </si>
  <si>
    <t>Filter závitový - 6/4"FF; 500 µm; Kv 24,50, FIV.08412</t>
  </si>
  <si>
    <t>2064583802</t>
  </si>
  <si>
    <t>734412310</t>
  </si>
  <si>
    <t>Montáž teplomeru technického radiálneho priemer 80 mm dĺžka 50 mm</t>
  </si>
  <si>
    <t>1145195241</t>
  </si>
  <si>
    <t>GZG0000101</t>
  </si>
  <si>
    <t>Teplomer axiálny   - 0° C až 120° C; zadné napojenie 1/2"; D 63/L 50mm</t>
  </si>
  <si>
    <t>-1756407873</t>
  </si>
  <si>
    <t>734412430.S</t>
  </si>
  <si>
    <t>Montáž merača tepla kompaktného s infraportom Qn=2,5 m3/h, G 1"</t>
  </si>
  <si>
    <t>422588928</t>
  </si>
  <si>
    <t>ENBRA</t>
  </si>
  <si>
    <t xml:space="preserve">Merač tepla MULTICAL 302, qp 2,5 m3/h, G 1", 220 mm </t>
  </si>
  <si>
    <t>-532209040</t>
  </si>
  <si>
    <t>734499211</t>
  </si>
  <si>
    <t>Ostatné meracie armatúry,montáž návarka  M 20 x 1,5</t>
  </si>
  <si>
    <t>1535353886</t>
  </si>
  <si>
    <t>3885000391</t>
  </si>
  <si>
    <t>Návarok šikmý M20x1,5mm-19mm</t>
  </si>
  <si>
    <t>-274997086</t>
  </si>
  <si>
    <t>642359214</t>
  </si>
  <si>
    <t>735</t>
  </si>
  <si>
    <t>Ústredné kúrenie - vykurovacie telesá</t>
  </si>
  <si>
    <t>735000911.S</t>
  </si>
  <si>
    <t>Vyregulovanie dvojregulačného ventilu a kohútika s ručným ovládaním</t>
  </si>
  <si>
    <t>879600643</t>
  </si>
  <si>
    <t>735000912.S</t>
  </si>
  <si>
    <t>Vyregulovanie dvojregulačného ventilu s termostatickým ovládaním</t>
  </si>
  <si>
    <t>-1946523689</t>
  </si>
  <si>
    <t>735154030.S</t>
  </si>
  <si>
    <t>Montáž vykurovacieho telesa panelového jednoradového výšky 500 mm/ dĺžky 400-600 mm</t>
  </si>
  <si>
    <t>-406752709</t>
  </si>
  <si>
    <t>K00115004009016011</t>
  </si>
  <si>
    <t>Oceľové panelové radiátory 11K 500x400, s bočným pripojením, s 1 panelom a 1 konvektorom</t>
  </si>
  <si>
    <t>-1920976950</t>
  </si>
  <si>
    <t>K00115005009016011</t>
  </si>
  <si>
    <t>Oceľové panelové radiátory 11K 500x500, s bočným pripojením, s 1 panelom a 1 konvektorom</t>
  </si>
  <si>
    <t>-1069129852</t>
  </si>
  <si>
    <t>K00115006009016011</t>
  </si>
  <si>
    <t>Oceľové panelové radiátory 11K 500x600, s bočným pripojením, s 1 panelom a 1 konvektorom</t>
  </si>
  <si>
    <t>-2074978369</t>
  </si>
  <si>
    <t>735154031.S</t>
  </si>
  <si>
    <t>Montáž vykurovacieho telesa panelového jednoradového výšky 500 mm/ dĺžky 700-900 mm</t>
  </si>
  <si>
    <t>2005201900</t>
  </si>
  <si>
    <t>K00115008009016011</t>
  </si>
  <si>
    <t>Oceľové panelové radiátory 11K 500x800, s bočným pripojením, s 1 panelom a 1 konvektorom</t>
  </si>
  <si>
    <t>-705502795</t>
  </si>
  <si>
    <t>735154032.S</t>
  </si>
  <si>
    <t>Montáž vykurovacieho telesa panelového jednoradového výšky 500 mm/ dĺžky 1000-1200 mm</t>
  </si>
  <si>
    <t>865464569</t>
  </si>
  <si>
    <t>K00115012009016011</t>
  </si>
  <si>
    <t>Oceľové panelové radiátory 11K 500x1200, s bočným pripojením, s 1 panelom a 1 konvektorom</t>
  </si>
  <si>
    <t>1337533924</t>
  </si>
  <si>
    <t>735154051.S</t>
  </si>
  <si>
    <t>Montáž vykurovacieho telesa panelového jednoradového výšky 900 mm/ dĺžky 700-900 mm</t>
  </si>
  <si>
    <t>1355970497</t>
  </si>
  <si>
    <t>K00119009009016011</t>
  </si>
  <si>
    <t>Oceľové panelové radiátory 11K 900x900, s bočným pripojením, s 1 panelom a 1 konvektorom</t>
  </si>
  <si>
    <t>-125649651</t>
  </si>
  <si>
    <t>735154124.S</t>
  </si>
  <si>
    <t>Montáž vykurovacieho telesa panelového dvojradového výšky 400 mm/ dĺžky 2000-2600 mm</t>
  </si>
  <si>
    <t>-1008968100</t>
  </si>
  <si>
    <t>V00224020009016011</t>
  </si>
  <si>
    <t>Oceľové panelové radiátory 22VK 400x2000, s pripojením vpravo/vľavo, s 2 panelmi a 2 konvektormi</t>
  </si>
  <si>
    <t>-1821894754</t>
  </si>
  <si>
    <t>735154130.S</t>
  </si>
  <si>
    <t>Montáž vykurovacieho telesa panelového dvojradového výšky 500 mm/ dĺžky 400-600 mm</t>
  </si>
  <si>
    <t>1259505513</t>
  </si>
  <si>
    <t>K00215006009016011</t>
  </si>
  <si>
    <t>Oceľové panelové radiátory 21K 500x600, s bočným pripojením, s 2 panelmi a 1 konvektorom</t>
  </si>
  <si>
    <t>659438703</t>
  </si>
  <si>
    <t>735154131.S</t>
  </si>
  <si>
    <t>Montáž vykurovacieho telesa panelového dvojradového výšky 500 mm/ dĺžky 700-900 mm</t>
  </si>
  <si>
    <t>-1046452550</t>
  </si>
  <si>
    <t>K00215007009016011</t>
  </si>
  <si>
    <t>Oceľové panelové radiátory 21K 500x700, s bočným pripojením, s 2 panelmi a 1 konvektorom</t>
  </si>
  <si>
    <t>1089453402</t>
  </si>
  <si>
    <t>K00215009009016011</t>
  </si>
  <si>
    <t>Oceľové panelové radiátory 21K 500x900, s bočným pripojením, s 2 panelmi a 1 konvektorom</t>
  </si>
  <si>
    <t>-352154370</t>
  </si>
  <si>
    <t>735154132.S</t>
  </si>
  <si>
    <t>Montáž vykurovacieho telesa panelového dvojradového výšky 500 mm/ dĺžky 1000-1200 mm</t>
  </si>
  <si>
    <t>1417193022</t>
  </si>
  <si>
    <t>K00225012009016011</t>
  </si>
  <si>
    <t>Oceľové panelové radiátory 22K 500x1200, s bočným pripojením, s 2 panelmi a 2 konvektormi</t>
  </si>
  <si>
    <t>1579664416</t>
  </si>
  <si>
    <t>735154133.S</t>
  </si>
  <si>
    <t>Montáž vykurovacieho telesa panelového dvojradového výšky 500 mm/ dĺžky 1400-1800 mm</t>
  </si>
  <si>
    <t>-439981690</t>
  </si>
  <si>
    <t>K00215014009016011</t>
  </si>
  <si>
    <t>Oceľové panelové radiátory 21K 500x1400, s bočným pripojením, s 2 panelmi a 1 konvektorom</t>
  </si>
  <si>
    <t>-1734072470</t>
  </si>
  <si>
    <t>K00215016009016011</t>
  </si>
  <si>
    <t>Oceľové panelové radiátory 21K 500x1600, s bočným pripojením, s 2 panelmi a 1 konvektorom</t>
  </si>
  <si>
    <t>-875994612</t>
  </si>
  <si>
    <t>735154152.S</t>
  </si>
  <si>
    <t>Montáž vykurovacieho telesa panelového dvojradového výšky 900 mm/ dĺžky 1000-1200 mm</t>
  </si>
  <si>
    <t>-1713300002</t>
  </si>
  <si>
    <t>K00229012009016011</t>
  </si>
  <si>
    <t>Oceľové panelové radiátory 22K 900x1200, s bočným pripojením, s 2 panelmi a 2 konvektormi</t>
  </si>
  <si>
    <t>-864727449</t>
  </si>
  <si>
    <t>735158110.S</t>
  </si>
  <si>
    <t>Vykurovacie telesá panelové jednoradové, tlaková skúška telesa vodou</t>
  </si>
  <si>
    <t>823785462</t>
  </si>
  <si>
    <t>735158120.S</t>
  </si>
  <si>
    <t>Vykurovacie telesá panelové dvojradové, tlaková skúška telesa vodou</t>
  </si>
  <si>
    <t>20021559</t>
  </si>
  <si>
    <t>735162150.S</t>
  </si>
  <si>
    <t>Montáž vykurovacieho telesa rúrkového výšky 1820 mm</t>
  </si>
  <si>
    <t>65117877</t>
  </si>
  <si>
    <t>KLT-182060-00-10</t>
  </si>
  <si>
    <t>KORALUX LINEAR COMFORT 1820/0600</t>
  </si>
  <si>
    <t>266154792</t>
  </si>
  <si>
    <t>Z-KT7R-1000-10</t>
  </si>
  <si>
    <t>Topná tyč s regulátorem</t>
  </si>
  <si>
    <t>-1072056723</t>
  </si>
  <si>
    <t>998735201.S</t>
  </si>
  <si>
    <t>Presun hmôt pre vykurovacie telesá v objektoch výšky do 6 m</t>
  </si>
  <si>
    <t>1250175616</t>
  </si>
  <si>
    <t>D1</t>
  </si>
  <si>
    <t>Preizolovaný potrubný systém</t>
  </si>
  <si>
    <t>11320331001</t>
  </si>
  <si>
    <t>DUO rúra, SDR 11 50 + 50/175</t>
  </si>
  <si>
    <t>1237586466</t>
  </si>
  <si>
    <t>14407201900</t>
  </si>
  <si>
    <t>DUO Oblúk pre dom. prí. SDR11 2 x 50/180, 90 stupňov</t>
  </si>
  <si>
    <t>2077086296</t>
  </si>
  <si>
    <t>13300691001</t>
  </si>
  <si>
    <t>Doizolovacia sada I-Doizolovacia sada veľká</t>
  </si>
  <si>
    <t>-891153779</t>
  </si>
  <si>
    <t>11691441001</t>
  </si>
  <si>
    <t>Spojka, SDR 11 LX 50 - 50</t>
  </si>
  <si>
    <t>-825698770</t>
  </si>
  <si>
    <t>11691431001</t>
  </si>
  <si>
    <t>Prechod s vonk. zav., SDR 11 LX 50 - R 1 1/2</t>
  </si>
  <si>
    <t>-244354928</t>
  </si>
  <si>
    <t>11386931001</t>
  </si>
  <si>
    <t>Násuvná objímka, SDR 11 LX 50 x 4,6</t>
  </si>
  <si>
    <t>-1564687261</t>
  </si>
  <si>
    <t>12099671001</t>
  </si>
  <si>
    <t>Zmršťovacia čapica DUO 50 / 162-202</t>
  </si>
  <si>
    <t>-606025869</t>
  </si>
  <si>
    <t>14509011001</t>
  </si>
  <si>
    <t>Izolačná pena 2K-D</t>
  </si>
  <si>
    <t>-1346426505</t>
  </si>
  <si>
    <t>REHMONT.2</t>
  </si>
  <si>
    <t>Montáž predizolovaného potrubného systému</t>
  </si>
  <si>
    <t>-25849982</t>
  </si>
  <si>
    <t>D3</t>
  </si>
  <si>
    <t>Plastové rozvody k vykurovacím telesám</t>
  </si>
  <si>
    <t>11600021001</t>
  </si>
  <si>
    <t>Násuvná objímka RAUTITAN PX 20</t>
  </si>
  <si>
    <t>-1322798989</t>
  </si>
  <si>
    <t>11600031001</t>
  </si>
  <si>
    <t>Násuvná objímka RAUTITAN PX 25</t>
  </si>
  <si>
    <t>1247149823</t>
  </si>
  <si>
    <t>12664621003</t>
  </si>
  <si>
    <t>Pripojovací skrut. spoj pre RAUTITAN stabil 20 x 2,9</t>
  </si>
  <si>
    <t>-822208910</t>
  </si>
  <si>
    <t>14563311001</t>
  </si>
  <si>
    <t>Prechod RAUTITAN RX+ 25 - Rp 3/4</t>
  </si>
  <si>
    <t>1907917653</t>
  </si>
  <si>
    <t>11600851001</t>
  </si>
  <si>
    <t>T-kus RAUTITAN PX 25 - 20 - 20</t>
  </si>
  <si>
    <t>-899160667</t>
  </si>
  <si>
    <t>11600631001</t>
  </si>
  <si>
    <t>T-kus RAUTITAN PX 25 - 20 - 25</t>
  </si>
  <si>
    <t>826318434</t>
  </si>
  <si>
    <t>REHMONT.1</t>
  </si>
  <si>
    <t>Montáž plastových rozvodov</t>
  </si>
  <si>
    <t>1758395970</t>
  </si>
  <si>
    <t>D4</t>
  </si>
  <si>
    <t>Rozvody z nelegovanej ocele</t>
  </si>
  <si>
    <t>IVC12.1815</t>
  </si>
  <si>
    <t>Redukcia - s jedným zásuvným koncom - C - 18-15mm</t>
  </si>
  <si>
    <t>1522475539</t>
  </si>
  <si>
    <t>IVC12.2215</t>
  </si>
  <si>
    <t>Redukcia - s jedným zásuvným koncom - C - 22-15mm</t>
  </si>
  <si>
    <t>448277632</t>
  </si>
  <si>
    <t>IVC12.2218</t>
  </si>
  <si>
    <t>Redukcia - s jedným zásuvným koncom - C - 22-18mm</t>
  </si>
  <si>
    <t>-475330224</t>
  </si>
  <si>
    <t>IVC12.2822</t>
  </si>
  <si>
    <t>Redukcia - s jedným zásuvným koncom - C - 28-22mm</t>
  </si>
  <si>
    <t>-542094512</t>
  </si>
  <si>
    <t>IVC12.3528</t>
  </si>
  <si>
    <t>Redukcia - s jedným zásuvným koncom - C - 35-28mm</t>
  </si>
  <si>
    <t>-1058562525</t>
  </si>
  <si>
    <t>IVC12.4228</t>
  </si>
  <si>
    <t>Redukcia - s jedným zásuvným koncom - C - 42-28mm</t>
  </si>
  <si>
    <t>951980264</t>
  </si>
  <si>
    <t>IVC12.4235</t>
  </si>
  <si>
    <t>Redukcia - s jedným zásuvným koncom - C - 42-35mm</t>
  </si>
  <si>
    <t>-2101422437</t>
  </si>
  <si>
    <t>IVC40.15</t>
  </si>
  <si>
    <t>T-kus 90° - jednoznačný - C - 15mm</t>
  </si>
  <si>
    <t>1845387288</t>
  </si>
  <si>
    <t>IVC40.22</t>
  </si>
  <si>
    <t>T-kus 90° - jednoznačný - C - 22mm</t>
  </si>
  <si>
    <t>-1955441373</t>
  </si>
  <si>
    <t>IVC40.42</t>
  </si>
  <si>
    <t>T-kus 90° - jednoznačný - C - 42mm</t>
  </si>
  <si>
    <t>-1539857381</t>
  </si>
  <si>
    <t>IVC44.151815</t>
  </si>
  <si>
    <t>T-kus 90° - redukovaný - C - 15-18-15mm</t>
  </si>
  <si>
    <t>339678084</t>
  </si>
  <si>
    <t>IVC41.181518</t>
  </si>
  <si>
    <t>T-kus 90° - redukovaný - C - 18-15-18mm</t>
  </si>
  <si>
    <t>-1115354812</t>
  </si>
  <si>
    <t>IVC41.221522</t>
  </si>
  <si>
    <t>T-kus 90° - redukovaný - C - 22-15-22mm</t>
  </si>
  <si>
    <t>2098970691</t>
  </si>
  <si>
    <t>IVC41.221822</t>
  </si>
  <si>
    <t>T-kus 90° - redukovaný - C - 22-18-22mm</t>
  </si>
  <si>
    <t>-30657204</t>
  </si>
  <si>
    <t>IVC41.281528</t>
  </si>
  <si>
    <t>T-kus 90° - redukovaný - C - 28-15-28mm</t>
  </si>
  <si>
    <t>-2047897913</t>
  </si>
  <si>
    <t>IVC41.281828</t>
  </si>
  <si>
    <t>T-kus 90° - redukovaný - C - 28-18-28mm</t>
  </si>
  <si>
    <t>127466290</t>
  </si>
  <si>
    <t>IVC41.351535</t>
  </si>
  <si>
    <t>T-kus 90° - redukovaný - C - 35-15-35mm</t>
  </si>
  <si>
    <t>265340772</t>
  </si>
  <si>
    <t>IVC41.351835</t>
  </si>
  <si>
    <t>T-kus 90° - redukovaný - C - 35-18-35mm</t>
  </si>
  <si>
    <t>1119131514</t>
  </si>
  <si>
    <t>IVC41.421542</t>
  </si>
  <si>
    <t>T-kus 90° - redukovaný - C - 42-15-42mm</t>
  </si>
  <si>
    <t>197805139</t>
  </si>
  <si>
    <t>IVC41.422842</t>
  </si>
  <si>
    <t>T-kus 90° - redukovaný - C - 42-28-42mm</t>
  </si>
  <si>
    <t>-2005864436</t>
  </si>
  <si>
    <t>IVC42.4212</t>
  </si>
  <si>
    <t>T-kus 90° - s vnútorným závitom - C - 42-Rp1/2"-42mm</t>
  </si>
  <si>
    <t>-439327741</t>
  </si>
  <si>
    <t>IVC42.4234</t>
  </si>
  <si>
    <t>T-kus 90° - s vnútorným závitom - C - 42-Rp3/4"-42mm</t>
  </si>
  <si>
    <t>-13914208</t>
  </si>
  <si>
    <t>IVC42.3534</t>
  </si>
  <si>
    <t>T-kus 90° - s vnútorným závitom - C - 35-Rp3/4"-35mm</t>
  </si>
  <si>
    <t>-1677589852</t>
  </si>
  <si>
    <t>IVC42.3512</t>
  </si>
  <si>
    <t>T-kus 90° - s vnútorným závitom - C - 35-Rp1/2"-35mm</t>
  </si>
  <si>
    <t>786177388</t>
  </si>
  <si>
    <t>IVC42.1512</t>
  </si>
  <si>
    <t>T-kus 90° - s vnútorným závitom - C - 15-Rp1/2"-15mm</t>
  </si>
  <si>
    <t>380289014</t>
  </si>
  <si>
    <t>IVC81.2234</t>
  </si>
  <si>
    <t>Prechodka - s vonkajším závitom - C - 22mm-R3/4"</t>
  </si>
  <si>
    <t>276388889</t>
  </si>
  <si>
    <t>IVC81.2834</t>
  </si>
  <si>
    <t>Prechodka - s vonkajším závitom - C - 28mm-R3/4"</t>
  </si>
  <si>
    <t>-1952241087</t>
  </si>
  <si>
    <t>IVC81.2810</t>
  </si>
  <si>
    <t>Prechodka - s vonkajším závitom - C - 28mm-R1"</t>
  </si>
  <si>
    <t>-100612348</t>
  </si>
  <si>
    <t>IVC81.4216</t>
  </si>
  <si>
    <t>Prechodka - s vonkajším závitom - C - 42mm-R6/4"</t>
  </si>
  <si>
    <t>1341721094</t>
  </si>
  <si>
    <t>IVC80.4216</t>
  </si>
  <si>
    <t>Prechodka - s vnútorným závitom - C - 42mm-Rp6/4"</t>
  </si>
  <si>
    <t>1203953903</t>
  </si>
  <si>
    <t>PC-733011999</t>
  </si>
  <si>
    <t>Montáž potrubia</t>
  </si>
  <si>
    <t>605180760</t>
  </si>
  <si>
    <t>230050002.S</t>
  </si>
  <si>
    <t>Montáž uloženia - priskrutkovaním do DN 50</t>
  </si>
  <si>
    <t>-714878522</t>
  </si>
  <si>
    <t>4239203100</t>
  </si>
  <si>
    <t>Tyč závesná pre stropné závesy dľ=400 D 10 mm</t>
  </si>
  <si>
    <t>414683095</t>
  </si>
  <si>
    <t>286710007000</t>
  </si>
  <si>
    <t>Potrubná objímka pozinkovaná, rozsah upínania D 11-15 mm, DN potrubia 1/4", M8, M10, EPDM izolant</t>
  </si>
  <si>
    <t>453440801</t>
  </si>
  <si>
    <t>286710007100.S</t>
  </si>
  <si>
    <t>Potrubná objímka pozinkovaná, rozsah upínania D 16-20 mm, DN potrubia 3/8", M8, EPDM izolant</t>
  </si>
  <si>
    <t>-1778290468</t>
  </si>
  <si>
    <t>286710007200.S</t>
  </si>
  <si>
    <t>Potrubná objímka pozinkovaná, rozsah upínania D 20-24 mm, DN potrubia, 1/2", M8, EPDM izolant</t>
  </si>
  <si>
    <t>1887526744</t>
  </si>
  <si>
    <t>286710007300.S</t>
  </si>
  <si>
    <t>Potrubná objímka pozinkovaná, rozsah upínania D 25-28 mm, DN potrubia 3/4", M8, EPDM izolant</t>
  </si>
  <si>
    <t>-108826628</t>
  </si>
  <si>
    <t>286710007400.S</t>
  </si>
  <si>
    <t>Potrubná objímka pozinkovaná, rozsah upínania D 32-36 mm, DN potrubia 1", M8, EPDM izolant</t>
  </si>
  <si>
    <t>-453015117</t>
  </si>
  <si>
    <t>286710007500.S</t>
  </si>
  <si>
    <t>Potrubná objímka pozinkovaná, rozsah upínania D 48-53 mm, DN potrubia 1 1/2", M8, EPDM izolant</t>
  </si>
  <si>
    <t>-164424047</t>
  </si>
  <si>
    <t>230120011.S</t>
  </si>
  <si>
    <t>Odmasťovanie potrubia DN 10</t>
  </si>
  <si>
    <t>-422803324</t>
  </si>
  <si>
    <t>230120012.S</t>
  </si>
  <si>
    <t>Odmasťovanie potrubia DN 15</t>
  </si>
  <si>
    <t>227935742</t>
  </si>
  <si>
    <t>230120013.S</t>
  </si>
  <si>
    <t>Odmasťovanie potrubia DN 20</t>
  </si>
  <si>
    <t>-1173419832</t>
  </si>
  <si>
    <t>230120014.S</t>
  </si>
  <si>
    <t>Odmasťovanie potrubia DN 25</t>
  </si>
  <si>
    <t>-842730190</t>
  </si>
  <si>
    <t>230120015.S</t>
  </si>
  <si>
    <t>Odmasťovanie potrubia DN 32</t>
  </si>
  <si>
    <t>1235741577</t>
  </si>
  <si>
    <t>230120016.S</t>
  </si>
  <si>
    <t>Odmasťovanie potrubia DN 40</t>
  </si>
  <si>
    <t>-1050051663</t>
  </si>
  <si>
    <t>230120041.S</t>
  </si>
  <si>
    <t>Čistenie potrubia prefúkavaním alebo preplachovaním DN 32</t>
  </si>
  <si>
    <t>1123558402</t>
  </si>
  <si>
    <t>230120042.S</t>
  </si>
  <si>
    <t>Čistenie potrubia prefúkavaním alebo preplachovaním DN 40</t>
  </si>
  <si>
    <t>-308960984</t>
  </si>
  <si>
    <t>HZS0101</t>
  </si>
  <si>
    <t>Vykurovacia skúška zariadenia podľa STN 060310, čl.131-134</t>
  </si>
  <si>
    <t>1339742378</t>
  </si>
  <si>
    <t>02 - SO 02 - Kanalizačná prípojka splašková</t>
  </si>
  <si>
    <t xml:space="preserve">    96-M - Geodetické a kartografické práce</t>
  </si>
  <si>
    <t>676691460</t>
  </si>
  <si>
    <t>1940275104</t>
  </si>
  <si>
    <t>131201101.S</t>
  </si>
  <si>
    <t>Výkop nezapaženej jamy v hornine 3, do 100 m3</t>
  </si>
  <si>
    <t>749948272</t>
  </si>
  <si>
    <t>131201109.S</t>
  </si>
  <si>
    <t>Hĺbenie nezapažených jám a zárezov. Príplatok za lepivosť horniny 3</t>
  </si>
  <si>
    <t>1579252780</t>
  </si>
  <si>
    <t>-625573091</t>
  </si>
  <si>
    <t>132201209.S</t>
  </si>
  <si>
    <t>Príplatok k cenám za lepivosť pri hĺbení rýh š. nad 600 do 2 000 mm zapaž. i nezapažených, s urovnaním dna v hornine 3</t>
  </si>
  <si>
    <t>763396308</t>
  </si>
  <si>
    <t>1637969929</t>
  </si>
  <si>
    <t>-1754355667</t>
  </si>
  <si>
    <t>161101501.S</t>
  </si>
  <si>
    <t>Zvislé premiestnenie výkopku z horniny I až IV, nosením za každé 3 m výšky</t>
  </si>
  <si>
    <t>-1061762275</t>
  </si>
  <si>
    <t>162401101.S</t>
  </si>
  <si>
    <t>Vodorovné premiestnenie výkopku  po spevnenej ceste z  horniny tr.1-4, do 100 m3 na vzdialenosť do 1500 m</t>
  </si>
  <si>
    <t>-456592037</t>
  </si>
  <si>
    <t>813378596</t>
  </si>
  <si>
    <t>-29738615</t>
  </si>
  <si>
    <t>175101101.S</t>
  </si>
  <si>
    <t>-1754720592</t>
  </si>
  <si>
    <t>583310003000.S</t>
  </si>
  <si>
    <t>Štrkopiesok frakcia 0-22 mm</t>
  </si>
  <si>
    <t>564053266</t>
  </si>
  <si>
    <t>386921011.S</t>
  </si>
  <si>
    <t>Montáž lapača tukov železobetónového jednonádržového, hmotnosti jednotlivo do 3 t s dopravou</t>
  </si>
  <si>
    <t>-2122677857</t>
  </si>
  <si>
    <t>KLLT1</t>
  </si>
  <si>
    <t>Lapač tukov KL LT 1, KLARTEC</t>
  </si>
  <si>
    <t>497946519</t>
  </si>
  <si>
    <t>100025090</t>
  </si>
  <si>
    <t>Skruž 1000/250/90, KLARTEC</t>
  </si>
  <si>
    <t>1904633402</t>
  </si>
  <si>
    <t>100062560090</t>
  </si>
  <si>
    <t>Kónus 1000-625/600/90, KLARTEC</t>
  </si>
  <si>
    <t>-949374588</t>
  </si>
  <si>
    <t>62540120</t>
  </si>
  <si>
    <t>Vyrovnávací prstenec 625/40/120, KLARTEC</t>
  </si>
  <si>
    <t>640900022</t>
  </si>
  <si>
    <t>600D400</t>
  </si>
  <si>
    <t>Poklop liatinový DN 600, D400 kN, KLARTEC</t>
  </si>
  <si>
    <t>2021547748</t>
  </si>
  <si>
    <t>451573111.S</t>
  </si>
  <si>
    <t>Lôžko pod potrubie, stoky a drobné objekty, v otvorenom výkope z piesku a štrkopiesku do 63 mm</t>
  </si>
  <si>
    <t>-168268417</t>
  </si>
  <si>
    <t>1560478584</t>
  </si>
  <si>
    <t>871265500.S</t>
  </si>
  <si>
    <t>Potrubie kanalizačné PVC-U gravitačné hladké viacvrstvové SN 4 DN 100</t>
  </si>
  <si>
    <t>-1021819925</t>
  </si>
  <si>
    <t>871266000.S</t>
  </si>
  <si>
    <t>Montáž kanalizačného PVC-U potrubia hladkého viacvrstvového DN 100</t>
  </si>
  <si>
    <t>-650948006</t>
  </si>
  <si>
    <t>871315506.S</t>
  </si>
  <si>
    <t>Potrubie kanalizačné PVC-U gravitačné hladké viacvrstvové SN 4 DN 150</t>
  </si>
  <si>
    <t>1329598179</t>
  </si>
  <si>
    <t>871326004.S</t>
  </si>
  <si>
    <t>Montáž kanalizačného PVC-U potrubia hladkého viacvrstvového DN 150</t>
  </si>
  <si>
    <t>-111514583</t>
  </si>
  <si>
    <t>871355509.S</t>
  </si>
  <si>
    <t>Potrubie kanalizačné PVC-U gravitačné hladké viacvrstvové SN 4 DN 200</t>
  </si>
  <si>
    <t>1170444063</t>
  </si>
  <si>
    <t>871356006.S</t>
  </si>
  <si>
    <t>Montáž kanalizačného PVC-U potrubia hladkého viacvrstvového DN 200</t>
  </si>
  <si>
    <t>-1611352918</t>
  </si>
  <si>
    <t>892351000.S</t>
  </si>
  <si>
    <t>Skúška tesnosti kanalizácie do D 200 mm</t>
  </si>
  <si>
    <t>258612757</t>
  </si>
  <si>
    <t>894810009.S</t>
  </si>
  <si>
    <t>Montáž PP revíznej kanalizačnej šachty priemeru 600 mm do výšky šachty 2 m s roznášacím prstencom a poklopom</t>
  </si>
  <si>
    <t>1072639280</t>
  </si>
  <si>
    <t>286610037300.S</t>
  </si>
  <si>
    <t>Šachtové dno zberné DN 160, ku kanalizačnej revíznej šachte 600 mm, PP</t>
  </si>
  <si>
    <t>-1734576425</t>
  </si>
  <si>
    <t>286610045100.S</t>
  </si>
  <si>
    <t>Vlnovcová šachtová rúra s hrdlom kanalizačná 600 mm, dĺžka 3,65 m, PP</t>
  </si>
  <si>
    <t>1453999532</t>
  </si>
  <si>
    <t>286710035900.S</t>
  </si>
  <si>
    <t>Gumové tesnenie šachtovej rúry 600 mm ku kanalizačnej revíznej šachte 600 mm</t>
  </si>
  <si>
    <t>1533056999</t>
  </si>
  <si>
    <t>592240009400.S</t>
  </si>
  <si>
    <t>Betónový roznášací prstenec pre revízne šachty DN 600 až 1000</t>
  </si>
  <si>
    <t>-756130564</t>
  </si>
  <si>
    <t>552410002300.S</t>
  </si>
  <si>
    <t>Poklop liatinový D400 priemer 600 mm</t>
  </si>
  <si>
    <t>-1711733531</t>
  </si>
  <si>
    <t>894421111.S</t>
  </si>
  <si>
    <t>Zriadenie šachiet prefabrikovaných do 4t s dopravou</t>
  </si>
  <si>
    <t>-1690089059</t>
  </si>
  <si>
    <t>1000600153</t>
  </si>
  <si>
    <t>Šachtové dno 1000/600/150 do DN 250 3 krížové, KLARTEC</t>
  </si>
  <si>
    <t>-1253508794</t>
  </si>
  <si>
    <t>1000625600120</t>
  </si>
  <si>
    <t>Kónus 1000-625/600/120, KLARTEC</t>
  </si>
  <si>
    <t>1436742152</t>
  </si>
  <si>
    <t>1000250120</t>
  </si>
  <si>
    <t>Skruž 1000/250/120, KLARTEC</t>
  </si>
  <si>
    <t>502709003</t>
  </si>
  <si>
    <t>625100120</t>
  </si>
  <si>
    <t>Vyrovnávací prstenec 625/100/120, KLARTEC</t>
  </si>
  <si>
    <t>769699248</t>
  </si>
  <si>
    <t>75001</t>
  </si>
  <si>
    <t>Tesniaca montážna pena 750 ml, KLARTEC</t>
  </si>
  <si>
    <t>-301677643</t>
  </si>
  <si>
    <t>120001</t>
  </si>
  <si>
    <t>Tesnenie gumové pre šachty s hrúbkou steny 120 mm, KLARTEC</t>
  </si>
  <si>
    <t>1295740503</t>
  </si>
  <si>
    <t>899101111.S</t>
  </si>
  <si>
    <t>Osadenie poklopu liatinového a oceľového vrátane rámu hmotn. do 50 kg</t>
  </si>
  <si>
    <t>1594537638</t>
  </si>
  <si>
    <t>1085069859</t>
  </si>
  <si>
    <t>899721132.S</t>
  </si>
  <si>
    <t>Označenie kanalizačného potrubia hnedou výstražnou fóliou</t>
  </si>
  <si>
    <t>-2112596865</t>
  </si>
  <si>
    <t>BOD</t>
  </si>
  <si>
    <t>Zaústenie kanal. do exist.areálovej  kan. vyrezaním potrubia pre vloženie šachty D 1000</t>
  </si>
  <si>
    <t>-1286778180</t>
  </si>
  <si>
    <t>998276101.S</t>
  </si>
  <si>
    <t>Presun hmôt pre rúrové vedenie hĺbené z rúr z plast., hmôt alebo sklolamin. v otvorenom výkope</t>
  </si>
  <si>
    <t>-1306532186</t>
  </si>
  <si>
    <t>96-M</t>
  </si>
  <si>
    <t>Geodetické a kartografické práce</t>
  </si>
  <si>
    <t>960131012.S</t>
  </si>
  <si>
    <t>Vytýčenie podzemných sietí</t>
  </si>
  <si>
    <t>sub</t>
  </si>
  <si>
    <t>1995980591</t>
  </si>
  <si>
    <t>03 - SO 03 - Vodovodná prípojka</t>
  </si>
  <si>
    <t>-689828222</t>
  </si>
  <si>
    <t>805632743</t>
  </si>
  <si>
    <t>-309886850</t>
  </si>
  <si>
    <t>1281769162</t>
  </si>
  <si>
    <t>-1516913547</t>
  </si>
  <si>
    <t>1107863113</t>
  </si>
  <si>
    <t>-385451124</t>
  </si>
  <si>
    <t>-2112332639</t>
  </si>
  <si>
    <t>-914825016</t>
  </si>
  <si>
    <t>-603872910</t>
  </si>
  <si>
    <t>-1799399692</t>
  </si>
  <si>
    <t>1190928370</t>
  </si>
  <si>
    <t>-2012389235</t>
  </si>
  <si>
    <t>-854249293</t>
  </si>
  <si>
    <t>581530000300.S</t>
  </si>
  <si>
    <t>Piesok technický triedený</t>
  </si>
  <si>
    <t>592329966</t>
  </si>
  <si>
    <t>452311151.S</t>
  </si>
  <si>
    <t>Dosky, bloky, sedlá z betónu v otvorenom výkope tr. C 25/30</t>
  </si>
  <si>
    <t>857610805</t>
  </si>
  <si>
    <t>-1913043396</t>
  </si>
  <si>
    <t>249683801</t>
  </si>
  <si>
    <t>879172199.S</t>
  </si>
  <si>
    <t>Príplatok k cene za montáž vodovodných prípojok DN od 32 do 80</t>
  </si>
  <si>
    <t>1206575338</t>
  </si>
  <si>
    <t>891319111.S</t>
  </si>
  <si>
    <t>Montáž navrtávacieho pásu s ventilom menovitého tlaku 1 MPa na potr. z rúr liat., oceľ., plast., DN 150</t>
  </si>
  <si>
    <t>-946037939</t>
  </si>
  <si>
    <t>551180002000</t>
  </si>
  <si>
    <t>Navrtávaci pás Hacom uzáverový DN 150 - 2" na vodu, z tvárnej liatiny, 3350.6, HAWLE</t>
  </si>
  <si>
    <t>-40053463</t>
  </si>
  <si>
    <t>891211111.S</t>
  </si>
  <si>
    <t>Montáž vodovodného posúvača s osadením zemnej súpravy (bez poklopov) DN 50</t>
  </si>
  <si>
    <t>-1569553268</t>
  </si>
  <si>
    <t>422210017400.S</t>
  </si>
  <si>
    <t>Posúvač pre domové prípojky 2", liatina, PN 16</t>
  </si>
  <si>
    <t>260608068</t>
  </si>
  <si>
    <t>422710000900.S</t>
  </si>
  <si>
    <t>Zemná súprava teleskopická pre guľový kohút DN 32-50</t>
  </si>
  <si>
    <t>1840093236</t>
  </si>
  <si>
    <t>899401112.S</t>
  </si>
  <si>
    <t>Osadenie poklopu liatinového posúvačového</t>
  </si>
  <si>
    <t>-1261511085</t>
  </si>
  <si>
    <t>5007810</t>
  </si>
  <si>
    <t>Poklop uličný teleskopický pre dom. Prípojky, voda a kanál</t>
  </si>
  <si>
    <t>-203002421</t>
  </si>
  <si>
    <t>891163221.S</t>
  </si>
  <si>
    <t>Montáž vodovodnej armatúry na potrubí DN 50</t>
  </si>
  <si>
    <t>628907223</t>
  </si>
  <si>
    <t>37949</t>
  </si>
  <si>
    <t>GCKKMF50 - Kohút guľový 2" MF voda, typ GCKK, PN20 TRINNITY</t>
  </si>
  <si>
    <t>-312443729</t>
  </si>
  <si>
    <t>891215321.S</t>
  </si>
  <si>
    <t>Montáž spätnej klapky DN 50</t>
  </si>
  <si>
    <t>1763421771</t>
  </si>
  <si>
    <t>422820000200.S</t>
  </si>
  <si>
    <t>Klapka spätná DN 50, PN 16, na vodu do 70°C</t>
  </si>
  <si>
    <t>-1823578902</t>
  </si>
  <si>
    <t>892233111.S</t>
  </si>
  <si>
    <t>Preplach a dezinfekcia vodovodného potrubia DN od 40 do 70</t>
  </si>
  <si>
    <t>-1572416168</t>
  </si>
  <si>
    <t>892241111.S</t>
  </si>
  <si>
    <t>Ostatné práce na rúrovom vedení, tlakové skúšky vodovodného potrubia DN do 80</t>
  </si>
  <si>
    <t>-934597912</t>
  </si>
  <si>
    <t>892372111.S</t>
  </si>
  <si>
    <t>Zabezpečenie koncov vodovodného potrubia pri tlakových skúškach DN do 300</t>
  </si>
  <si>
    <t>164867283</t>
  </si>
  <si>
    <t>893301001.S</t>
  </si>
  <si>
    <t>Osadenie vodomernej šachty železobetónovej, hmotnosti do 3 t s dopravou</t>
  </si>
  <si>
    <t>2087169229</t>
  </si>
  <si>
    <t>1200900</t>
  </si>
  <si>
    <t>Vodomerná šachta 1200x900, KLARTEC</t>
  </si>
  <si>
    <t>-258005864</t>
  </si>
  <si>
    <t>899721111.S</t>
  </si>
  <si>
    <t>Vyhľadávací vodič na potrubí PVC DN do 150</t>
  </si>
  <si>
    <t>1155111694</t>
  </si>
  <si>
    <t>899721131.S</t>
  </si>
  <si>
    <t>Označenie vodovodného potrubia bielou výstražnou fóliou</t>
  </si>
  <si>
    <t>307506808</t>
  </si>
  <si>
    <t>2032021</t>
  </si>
  <si>
    <t>295989022</t>
  </si>
  <si>
    <t>722263416.S</t>
  </si>
  <si>
    <t>Montáž vodomeru závitového jednovtokového suchobežného G 1</t>
  </si>
  <si>
    <t>-2140703721</t>
  </si>
  <si>
    <t>458229</t>
  </si>
  <si>
    <t>Dodávka vodomeru, DN25/1" Qn6 m3/hod</t>
  </si>
  <si>
    <t>1120152568</t>
  </si>
  <si>
    <t>230203565</t>
  </si>
  <si>
    <t>Montáž USTR prechodka PE/oceľ PE 100 SDR11 D 63/DN50 mm</t>
  </si>
  <si>
    <t>-36704477</t>
  </si>
  <si>
    <t>286220031300</t>
  </si>
  <si>
    <t>Prechodka USTR PE/oceľ PE 100 SDR 11 D/DN 63/50, FRIALEN</t>
  </si>
  <si>
    <t>1737250018</t>
  </si>
  <si>
    <t>-75474811</t>
  </si>
  <si>
    <t>04 - SO 04 - Prípojka elektro NN</t>
  </si>
  <si>
    <t>971035807.S</t>
  </si>
  <si>
    <t>Vrty príklepovým vrtákom do D 42 mm do stien alebo smerom dole do tehál -0.00002t</t>
  </si>
  <si>
    <t>971045807.S</t>
  </si>
  <si>
    <t>Vrty príklepovým vrtákom do D 42 mm do stien alebo smerom dole do betónu -0.00003t</t>
  </si>
  <si>
    <t>210010028.S</t>
  </si>
  <si>
    <t>Rúrka ohybná elektroinštalačná z PVC typ FXP 40, uložená pevne</t>
  </si>
  <si>
    <t>345710018100.S</t>
  </si>
  <si>
    <t>Spojka nasúvacia z PVC pre elektroinštal. rúrky, D 40 mm</t>
  </si>
  <si>
    <t>345710037600.S</t>
  </si>
  <si>
    <t>Príchytka z PVC pre elektroinštal. rúrky D 40 mm, samozhášavé</t>
  </si>
  <si>
    <t>210010091.S</t>
  </si>
  <si>
    <t>Rúrka ohybná elektroinštalačná z HDPE, D 63 uložená voľne</t>
  </si>
  <si>
    <t>345710005700.S</t>
  </si>
  <si>
    <t>Rúrka ohybná 09063 dvojplášťová korugovaná z HDPE, bezhalogénová, D 63 mm</t>
  </si>
  <si>
    <t>210010111.S</t>
  </si>
  <si>
    <t>Lišta elektroinštalačná z PVC 60x40, uložená pevne, vkladacia</t>
  </si>
  <si>
    <t>345750065210.S</t>
  </si>
  <si>
    <t>Lišta hranatá bezhalogénová z PVC, 60x40 mm</t>
  </si>
  <si>
    <t>210070061.S</t>
  </si>
  <si>
    <t>Izolačný kameň KL 1-3 vrátane upevnenia</t>
  </si>
  <si>
    <t>2CPR9999</t>
  </si>
  <si>
    <t>Držiak prípojníc</t>
  </si>
  <si>
    <t>210070402.S</t>
  </si>
  <si>
    <t>Spojovacie vedenie Cu tyčí 32/5 mm, 32/10, 40/5 mm</t>
  </si>
  <si>
    <t>IS505114--</t>
  </si>
  <si>
    <t>Medená zbernica Cu bez izolácie, do 715 A, 40x10 mm, 2m</t>
  </si>
  <si>
    <t>345720004100.S</t>
  </si>
  <si>
    <t>Dutinka lisovacia DI 25-16 izolovaná</t>
  </si>
  <si>
    <t>354310013100.S</t>
  </si>
  <si>
    <t>Káblové oko hliníkové lisovacie 25 Al 617064</t>
  </si>
  <si>
    <t>354310020500.S</t>
  </si>
  <si>
    <t>Káblové oko medené lisovacie CU 25x6 KU</t>
  </si>
  <si>
    <t>210120013.S</t>
  </si>
  <si>
    <t>Odpínače valcových poistkových vložiek 22 x 58 trojpólové do 125 A</t>
  </si>
  <si>
    <t>345210006000.S1</t>
  </si>
  <si>
    <t>Poistka valcová 22X58 80A gG so signalizáciou</t>
  </si>
  <si>
    <t>345290014100.S</t>
  </si>
  <si>
    <t>Odpínač valcových poistiek OPVP 22-3, 125A, veľkosť 22x58</t>
  </si>
  <si>
    <t>210120106.S</t>
  </si>
  <si>
    <t>Poistka nožová veľkost 000 do 160A 500 V</t>
  </si>
  <si>
    <t>345290005200.S</t>
  </si>
  <si>
    <t>Poistková vložka nožová PNA000 63A gG, veľkosť 000</t>
  </si>
  <si>
    <t>210193043.S</t>
  </si>
  <si>
    <t>Skriňa prípojková plastová SPP 2 jeden odberateľ 3 x 100 A</t>
  </si>
  <si>
    <t>357110014750.S</t>
  </si>
  <si>
    <t>Skriňa prípojková plastová SPP 2 zapustená s EZ, 2x otvor dole, 1x predlis. otv. hore, 1x 3PSH 00, 100A</t>
  </si>
  <si>
    <t>210193053.S</t>
  </si>
  <si>
    <t>Skriňa RE plastová, trojfázová, jednotarifná 1 odberateľ</t>
  </si>
  <si>
    <t>357120011700.S1</t>
  </si>
  <si>
    <t>Skriňa elektromerová RE 1.0 N40 montáž na povrch, istič 3P-B63, nulový mostík, možnosť doplnenia HDO</t>
  </si>
  <si>
    <t>210881097.S</t>
  </si>
  <si>
    <t>Kábel bezhalogénový, medený uložený pevne N2XH 0,6/1,0 kV  4x25</t>
  </si>
  <si>
    <t>341610016500.S</t>
  </si>
  <si>
    <t>Kábel medený bezhalogenový N2XH-J 4x25 mm2 RM</t>
  </si>
  <si>
    <t>210902362.S</t>
  </si>
  <si>
    <t>Kábel hliníkový silový, uložený pevne NAYY 0,6/1 kV 4x25</t>
  </si>
  <si>
    <t>341110034000.S</t>
  </si>
  <si>
    <t>Kábel hliníkový NAYY-J 4x25 mm2 RE</t>
  </si>
  <si>
    <t>460200164.S</t>
  </si>
  <si>
    <t>Hĺbenie káblovej ryhy ručne 35 cm širokej a 80 cm hlbokej, v zemine triedy 4</t>
  </si>
  <si>
    <t>460420001.S</t>
  </si>
  <si>
    <t>Zriadenie káblového lôžka z preosiatej zeminy v ryhe šírky do 65 cm, hrúbky vrstvy 5 cm.</t>
  </si>
  <si>
    <t>460490011.S</t>
  </si>
  <si>
    <t>Rozvinutie a uloženie výstražnej fólie z PE do ryhy, šírka do 22 cm</t>
  </si>
  <si>
    <t>283230008000</t>
  </si>
  <si>
    <t>Výstražná fólia PE, šxhr 300x0,08 mm, dĺ. 250 m, farba červená, HAGARD</t>
  </si>
  <si>
    <t>460560164.S</t>
  </si>
  <si>
    <t>Ručný zásyp nezap. káblovej ryhy bez zhutn. zeminy, 35 cm širokej, 80 cm hlbokej v zemine tr. 4</t>
  </si>
  <si>
    <t>HZS000113.S</t>
  </si>
  <si>
    <t>Stavebno montážne práce náročné ucelené - odborné, tvorivé remeselné (Tr. 3) v rozsahu viac ako 8 hodín-úprava rozvádzača  nn trafostanice</t>
  </si>
  <si>
    <t>HZS000213.S</t>
  </si>
  <si>
    <t>Stavebno montážne práce náročné ucelené - odborné, tvorivé remeselné (Tr. 3) v rozsahu viac ako 4 a menej ako 8 hodín - úprava hlavného rozvádzača HR poliklinika</t>
  </si>
  <si>
    <t>HZS000214.S</t>
  </si>
  <si>
    <t>Stavebno montážne práce najnáročnejšie na odbornosť - prehliadky pracoviska a revízie (Tr. 4) v rozsahu viac ako 4 a menej ako 8 hodín</t>
  </si>
  <si>
    <t>000100013.S</t>
  </si>
  <si>
    <t>Zmluvné požiadavky - pripojovací poplatok VSD do 3x63A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</si>
</sst>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0"/>
    <numFmt numFmtId="165" formatCode="#,##0.00%"/>
    <numFmt numFmtId="166" formatCode="dd\.mm\.yyyy"/>
    <numFmt numFmtId="167" formatCode="#,##0.00000"/>
  </numFmts>
  <fonts count="35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sz val="10"/>
      <color rgb="FFFFFFFF"/>
      <name val="Arial CE"/>
      <charset val="1"/>
    </font>
    <font>
      <b/>
      <sz val="10"/>
      <color rgb="FFFFFFFF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0"/>
      <color rgb="FF003366"/>
      <name val="Arial CE"/>
      <charset val="1"/>
    </font>
    <font>
      <b/>
      <sz val="10"/>
      <color rgb="FF00336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3" fillId="0" borderId="0" applyBorder="0" applyProtection="0"/>
  </cellStyleXfs>
  <cellXfs count="192">
    <xf numFmtId="0" fontId="0" fillId="0" borderId="0" xfId="0"/>
    <xf numFmtId="166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4" fontId="11" fillId="3" borderId="8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6" fontId="5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3" fillId="0" borderId="18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164" fontId="13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1" fillId="0" borderId="18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167" fontId="21" fillId="0" borderId="0" xfId="0" applyNumberFormat="1" applyFont="1" applyAlignment="1">
      <alignment vertical="center"/>
    </xf>
    <xf numFmtId="164" fontId="21" fillId="0" borderId="14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1" applyFont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18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4" fontId="4" fillId="0" borderId="14" xfId="0" applyNumberFormat="1" applyFont="1" applyBorder="1" applyAlignment="1">
      <alignment vertical="center"/>
    </xf>
    <xf numFmtId="164" fontId="21" fillId="0" borderId="19" xfId="0" applyNumberFormat="1" applyFont="1" applyBorder="1" applyAlignment="1">
      <alignment vertical="center"/>
    </xf>
    <xf numFmtId="164" fontId="21" fillId="0" borderId="20" xfId="0" applyNumberFormat="1" applyFont="1" applyBorder="1" applyAlignment="1">
      <alignment vertical="center"/>
    </xf>
    <xf numFmtId="167" fontId="21" fillId="0" borderId="20" xfId="0" applyNumberFormat="1" applyFont="1" applyBorder="1" applyAlignment="1">
      <alignment vertical="center"/>
    </xf>
    <xf numFmtId="164" fontId="21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vertical="center"/>
    </xf>
    <xf numFmtId="164" fontId="29" fillId="0" borderId="20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vertical="center"/>
    </xf>
    <xf numFmtId="164" fontId="24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6" fillId="0" borderId="0" xfId="0" applyNumberFormat="1" applyFont="1"/>
    <xf numFmtId="167" fontId="30" fillId="0" borderId="12" xfId="0" applyNumberFormat="1" applyFont="1" applyBorder="1"/>
    <xf numFmtId="167" fontId="30" fillId="0" borderId="13" xfId="0" applyNumberFormat="1" applyFont="1" applyBorder="1"/>
    <xf numFmtId="164" fontId="31" fillId="0" borderId="0" xfId="0" applyNumberFormat="1" applyFont="1" applyAlignment="1">
      <alignment vertical="center"/>
    </xf>
    <xf numFmtId="0" fontId="32" fillId="0" borderId="0" xfId="0" applyFont="1"/>
    <xf numFmtId="0" fontId="32" fillId="0" borderId="3" xfId="0" applyFont="1" applyBorder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9" fillId="0" borderId="0" xfId="0" applyNumberFormat="1" applyFont="1"/>
    <xf numFmtId="0" fontId="32" fillId="0" borderId="18" xfId="0" applyFont="1" applyBorder="1"/>
    <xf numFmtId="167" fontId="32" fillId="0" borderId="0" xfId="0" applyNumberFormat="1" applyFont="1"/>
    <xf numFmtId="167" fontId="32" fillId="0" borderId="14" xfId="0" applyNumberFormat="1" applyFont="1" applyBorder="1"/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vertical="center"/>
    </xf>
    <xf numFmtId="0" fontId="24" fillId="0" borderId="0" xfId="0" applyFont="1" applyAlignment="1">
      <alignment horizontal="left"/>
    </xf>
    <xf numFmtId="164" fontId="24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164" fontId="1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5" fillId="0" borderId="18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167" fontId="15" fillId="0" borderId="14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167" fontId="15" fillId="0" borderId="20" xfId="0" applyNumberFormat="1" applyFont="1" applyBorder="1" applyAlignment="1">
      <alignment vertical="center"/>
    </xf>
    <xf numFmtId="167" fontId="15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8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19" xfId="0" applyFont="1" applyBorder="1" applyAlignment="1">
      <alignment horizontal="left" vertical="center"/>
    </xf>
    <xf numFmtId="0" fontId="33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1" defaultTableStyle="TableStyleMedium2" defaultPivotStyle="PivotStyleLight16">
    <tableStyle name="Invisible" pivot="0" table="0" count="0" xr9:uid="{9FC7555D-66D5-4A02-A445-EF4D8E7B93F5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topLeftCell="A79" zoomScaleNormal="100" workbookViewId="0">
      <selection activeCell="BE95" sqref="BE95"/>
    </sheetView>
  </sheetViews>
  <sheetFormatPr defaultColWidth="8.5703125"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 customWidth="1"/>
  </cols>
  <sheetData>
    <row r="1" spans="1:74">
      <c r="A1" s="15" t="s">
        <v>0</v>
      </c>
      <c r="AZ1" s="15"/>
      <c r="BA1" s="15" t="s">
        <v>1</v>
      </c>
      <c r="BB1" s="15"/>
      <c r="BT1" s="15" t="s">
        <v>2</v>
      </c>
      <c r="BU1" s="15" t="s">
        <v>2</v>
      </c>
      <c r="BV1" s="15" t="s">
        <v>3</v>
      </c>
    </row>
    <row r="2" spans="1:74" ht="36.9" customHeight="1">
      <c r="AR2" s="14" t="s">
        <v>4</v>
      </c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S2" s="16" t="s">
        <v>5</v>
      </c>
      <c r="BT2" s="16" t="s">
        <v>6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5</v>
      </c>
      <c r="BT3" s="16" t="s">
        <v>6</v>
      </c>
    </row>
    <row r="4" spans="1:74" ht="24.9" customHeight="1">
      <c r="B4" s="19"/>
      <c r="D4" s="20" t="s">
        <v>7</v>
      </c>
      <c r="AR4" s="19"/>
      <c r="AS4" s="21" t="s">
        <v>8</v>
      </c>
      <c r="BS4" s="16" t="s">
        <v>5</v>
      </c>
    </row>
    <row r="5" spans="1:74" ht="12" customHeight="1">
      <c r="B5" s="19"/>
      <c r="D5" s="22" t="s">
        <v>9</v>
      </c>
      <c r="K5" s="13" t="s">
        <v>10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R5" s="19"/>
      <c r="BS5" s="16" t="s">
        <v>5</v>
      </c>
    </row>
    <row r="6" spans="1:74" ht="36.9" customHeight="1">
      <c r="B6" s="19"/>
      <c r="D6" s="24" t="s">
        <v>11</v>
      </c>
      <c r="K6" s="12" t="s">
        <v>12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R6" s="19"/>
      <c r="BS6" s="16" t="s">
        <v>5</v>
      </c>
    </row>
    <row r="7" spans="1:74" ht="12" customHeight="1">
      <c r="B7" s="19"/>
      <c r="D7" s="25" t="s">
        <v>13</v>
      </c>
      <c r="K7" s="23"/>
      <c r="AK7" s="25" t="s">
        <v>14</v>
      </c>
      <c r="AN7" s="23"/>
      <c r="AR7" s="19"/>
      <c r="BS7" s="16" t="s">
        <v>5</v>
      </c>
    </row>
    <row r="8" spans="1:74" ht="12" customHeight="1">
      <c r="B8" s="19"/>
      <c r="D8" s="25" t="s">
        <v>15</v>
      </c>
      <c r="K8" s="23" t="s">
        <v>16</v>
      </c>
      <c r="AK8" s="25" t="s">
        <v>17</v>
      </c>
      <c r="AN8" s="23" t="s">
        <v>18</v>
      </c>
      <c r="AR8" s="19"/>
      <c r="BS8" s="16" t="s">
        <v>5</v>
      </c>
    </row>
    <row r="9" spans="1:74" ht="14.4" customHeight="1">
      <c r="B9" s="19"/>
      <c r="AR9" s="19"/>
      <c r="BS9" s="16" t="s">
        <v>5</v>
      </c>
    </row>
    <row r="10" spans="1:74" ht="12" customHeight="1">
      <c r="B10" s="19"/>
      <c r="D10" s="25" t="s">
        <v>19</v>
      </c>
      <c r="AK10" s="25" t="s">
        <v>20</v>
      </c>
      <c r="AN10" s="23"/>
      <c r="AR10" s="19"/>
      <c r="BS10" s="16" t="s">
        <v>5</v>
      </c>
    </row>
    <row r="11" spans="1:74" ht="18.45" customHeight="1">
      <c r="B11" s="19"/>
      <c r="E11" s="23" t="s">
        <v>21</v>
      </c>
      <c r="AK11" s="25" t="s">
        <v>22</v>
      </c>
      <c r="AN11" s="23"/>
      <c r="AR11" s="19"/>
      <c r="BS11" s="16" t="s">
        <v>5</v>
      </c>
    </row>
    <row r="12" spans="1:74" ht="6.9" customHeight="1">
      <c r="B12" s="19"/>
      <c r="AR12" s="19"/>
      <c r="BS12" s="16" t="s">
        <v>5</v>
      </c>
    </row>
    <row r="13" spans="1:74" ht="12" customHeight="1">
      <c r="B13" s="19"/>
      <c r="D13" s="25" t="s">
        <v>23</v>
      </c>
      <c r="AK13" s="25" t="s">
        <v>20</v>
      </c>
      <c r="AN13" s="23"/>
      <c r="AR13" s="19"/>
      <c r="BS13" s="16" t="s">
        <v>5</v>
      </c>
    </row>
    <row r="14" spans="1:74" ht="13.2">
      <c r="B14" s="19"/>
      <c r="E14" s="23" t="s">
        <v>24</v>
      </c>
      <c r="AK14" s="25" t="s">
        <v>22</v>
      </c>
      <c r="AN14" s="23"/>
      <c r="AR14" s="19"/>
      <c r="BS14" s="16" t="s">
        <v>5</v>
      </c>
    </row>
    <row r="15" spans="1:74" ht="6.9" customHeight="1">
      <c r="B15" s="19"/>
      <c r="AR15" s="19"/>
      <c r="BS15" s="16" t="s">
        <v>2</v>
      </c>
    </row>
    <row r="16" spans="1:74" ht="12" customHeight="1">
      <c r="B16" s="19"/>
      <c r="D16" s="25" t="s">
        <v>25</v>
      </c>
      <c r="AK16" s="25" t="s">
        <v>20</v>
      </c>
      <c r="AN16" s="23"/>
      <c r="AR16" s="19"/>
      <c r="BS16" s="16" t="s">
        <v>2</v>
      </c>
    </row>
    <row r="17" spans="2:71" ht="18.45" customHeight="1">
      <c r="B17" s="19"/>
      <c r="E17" s="23" t="s">
        <v>26</v>
      </c>
      <c r="AK17" s="25" t="s">
        <v>22</v>
      </c>
      <c r="AN17" s="23"/>
      <c r="AR17" s="19"/>
      <c r="BS17" s="16" t="s">
        <v>27</v>
      </c>
    </row>
    <row r="18" spans="2:71" ht="6.9" customHeight="1">
      <c r="B18" s="19"/>
      <c r="AR18" s="19"/>
      <c r="BS18" s="16" t="s">
        <v>5</v>
      </c>
    </row>
    <row r="19" spans="2:71" ht="12" customHeight="1">
      <c r="B19" s="19"/>
      <c r="D19" s="25" t="s">
        <v>28</v>
      </c>
      <c r="AK19" s="25" t="s">
        <v>20</v>
      </c>
      <c r="AN19" s="23"/>
      <c r="AR19" s="19"/>
      <c r="BS19" s="16" t="s">
        <v>5</v>
      </c>
    </row>
    <row r="20" spans="2:71" ht="18.45" customHeight="1">
      <c r="B20" s="19"/>
      <c r="E20" s="23" t="s">
        <v>29</v>
      </c>
      <c r="AK20" s="25" t="s">
        <v>22</v>
      </c>
      <c r="AN20" s="23"/>
      <c r="AR20" s="19"/>
      <c r="BS20" s="16" t="s">
        <v>27</v>
      </c>
    </row>
    <row r="21" spans="2:71" ht="6.9" customHeight="1">
      <c r="B21" s="19"/>
      <c r="AR21" s="19"/>
    </row>
    <row r="22" spans="2:71" ht="12" customHeight="1">
      <c r="B22" s="19"/>
      <c r="D22" s="25" t="s">
        <v>30</v>
      </c>
      <c r="AR22" s="19"/>
    </row>
    <row r="23" spans="2:71" ht="23.25" customHeight="1">
      <c r="B23" s="19"/>
      <c r="E23" s="11" t="s">
        <v>31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R23" s="19"/>
    </row>
    <row r="24" spans="2:71" ht="6.9" customHeight="1">
      <c r="B24" s="19"/>
      <c r="AR24" s="19"/>
    </row>
    <row r="25" spans="2:7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28" customFormat="1" ht="25.95" customHeight="1">
      <c r="B26" s="29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0">
        <f>ROUND(AG94,3)</f>
        <v>995733.28399999999</v>
      </c>
      <c r="AL26" s="10"/>
      <c r="AM26" s="10"/>
      <c r="AN26" s="10"/>
      <c r="AO26" s="10"/>
      <c r="AR26" s="29"/>
    </row>
    <row r="27" spans="2:71" s="28" customFormat="1" ht="6.9" customHeight="1">
      <c r="B27" s="29"/>
      <c r="AR27" s="29"/>
    </row>
    <row r="28" spans="2:71" s="28" customFormat="1" ht="13.2">
      <c r="B28" s="29"/>
      <c r="L28" s="9" t="s">
        <v>33</v>
      </c>
      <c r="M28" s="9"/>
      <c r="N28" s="9"/>
      <c r="O28" s="9"/>
      <c r="P28" s="9"/>
      <c r="W28" s="9" t="s">
        <v>34</v>
      </c>
      <c r="X28" s="9"/>
      <c r="Y28" s="9"/>
      <c r="Z28" s="9"/>
      <c r="AA28" s="9"/>
      <c r="AB28" s="9"/>
      <c r="AC28" s="9"/>
      <c r="AD28" s="9"/>
      <c r="AE28" s="9"/>
      <c r="AK28" s="9" t="s">
        <v>35</v>
      </c>
      <c r="AL28" s="9"/>
      <c r="AM28" s="9"/>
      <c r="AN28" s="9"/>
      <c r="AO28" s="9"/>
      <c r="AR28" s="29"/>
    </row>
    <row r="29" spans="2:71" s="33" customFormat="1" ht="14.4" customHeight="1">
      <c r="B29" s="34"/>
      <c r="D29" s="25" t="s">
        <v>36</v>
      </c>
      <c r="F29" s="35" t="s">
        <v>37</v>
      </c>
      <c r="L29" s="8">
        <v>0.23</v>
      </c>
      <c r="M29" s="8"/>
      <c r="N29" s="8"/>
      <c r="O29" s="8"/>
      <c r="P29" s="8"/>
      <c r="Q29" s="36"/>
      <c r="R29" s="36"/>
      <c r="S29" s="36"/>
      <c r="T29" s="36"/>
      <c r="U29" s="36"/>
      <c r="V29" s="36"/>
      <c r="W29" s="7">
        <f>ROUND(AZ94, 3)</f>
        <v>0</v>
      </c>
      <c r="X29" s="7"/>
      <c r="Y29" s="7"/>
      <c r="Z29" s="7"/>
      <c r="AA29" s="7"/>
      <c r="AB29" s="7"/>
      <c r="AC29" s="7"/>
      <c r="AD29" s="7"/>
      <c r="AE29" s="7"/>
      <c r="AF29" s="36"/>
      <c r="AG29" s="36"/>
      <c r="AH29" s="36"/>
      <c r="AI29" s="36"/>
      <c r="AJ29" s="36"/>
      <c r="AK29" s="7">
        <f>ROUND(AV94, 3)</f>
        <v>0</v>
      </c>
      <c r="AL29" s="7"/>
      <c r="AM29" s="7"/>
      <c r="AN29" s="7"/>
      <c r="AO29" s="7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</row>
    <row r="30" spans="2:71" s="33" customFormat="1" ht="14.4" customHeight="1">
      <c r="B30" s="34"/>
      <c r="F30" s="35" t="s">
        <v>38</v>
      </c>
      <c r="L30" s="6">
        <v>0.23</v>
      </c>
      <c r="M30" s="6"/>
      <c r="N30" s="6"/>
      <c r="O30" s="6"/>
      <c r="P30" s="6"/>
      <c r="W30" s="5">
        <f>ROUND(BA94, 3)</f>
        <v>995733.28399999999</v>
      </c>
      <c r="X30" s="5"/>
      <c r="Y30" s="5"/>
      <c r="Z30" s="5"/>
      <c r="AA30" s="5"/>
      <c r="AB30" s="5"/>
      <c r="AC30" s="5"/>
      <c r="AD30" s="5"/>
      <c r="AE30" s="5"/>
      <c r="AK30" s="5">
        <f>ROUND(AW94, 3)</f>
        <v>229018.655</v>
      </c>
      <c r="AL30" s="5"/>
      <c r="AM30" s="5"/>
      <c r="AN30" s="5"/>
      <c r="AO30" s="5"/>
      <c r="AR30" s="34"/>
    </row>
    <row r="31" spans="2:71" s="33" customFormat="1" ht="14.4" hidden="1" customHeight="1">
      <c r="B31" s="34"/>
      <c r="F31" s="25" t="s">
        <v>39</v>
      </c>
      <c r="L31" s="6">
        <v>0.23</v>
      </c>
      <c r="M31" s="6"/>
      <c r="N31" s="6"/>
      <c r="O31" s="6"/>
      <c r="P31" s="6"/>
      <c r="W31" s="5">
        <f>ROUND(BB94, 3)</f>
        <v>0</v>
      </c>
      <c r="X31" s="5"/>
      <c r="Y31" s="5"/>
      <c r="Z31" s="5"/>
      <c r="AA31" s="5"/>
      <c r="AB31" s="5"/>
      <c r="AC31" s="5"/>
      <c r="AD31" s="5"/>
      <c r="AE31" s="5"/>
      <c r="AK31" s="5">
        <v>0</v>
      </c>
      <c r="AL31" s="5"/>
      <c r="AM31" s="5"/>
      <c r="AN31" s="5"/>
      <c r="AO31" s="5"/>
      <c r="AR31" s="34"/>
    </row>
    <row r="32" spans="2:71" s="33" customFormat="1" ht="14.4" hidden="1" customHeight="1">
      <c r="B32" s="34"/>
      <c r="F32" s="25" t="s">
        <v>40</v>
      </c>
      <c r="L32" s="6">
        <v>0.23</v>
      </c>
      <c r="M32" s="6"/>
      <c r="N32" s="6"/>
      <c r="O32" s="6"/>
      <c r="P32" s="6"/>
      <c r="W32" s="5">
        <f>ROUND(BC94, 3)</f>
        <v>0</v>
      </c>
      <c r="X32" s="5"/>
      <c r="Y32" s="5"/>
      <c r="Z32" s="5"/>
      <c r="AA32" s="5"/>
      <c r="AB32" s="5"/>
      <c r="AC32" s="5"/>
      <c r="AD32" s="5"/>
      <c r="AE32" s="5"/>
      <c r="AK32" s="5">
        <v>0</v>
      </c>
      <c r="AL32" s="5"/>
      <c r="AM32" s="5"/>
      <c r="AN32" s="5"/>
      <c r="AO32" s="5"/>
      <c r="AR32" s="34"/>
    </row>
    <row r="33" spans="2:52" s="33" customFormat="1" ht="14.4" hidden="1" customHeight="1">
      <c r="B33" s="34"/>
      <c r="F33" s="35" t="s">
        <v>41</v>
      </c>
      <c r="L33" s="8">
        <v>0</v>
      </c>
      <c r="M33" s="8"/>
      <c r="N33" s="8"/>
      <c r="O33" s="8"/>
      <c r="P33" s="8"/>
      <c r="Q33" s="36"/>
      <c r="R33" s="36"/>
      <c r="S33" s="36"/>
      <c r="T33" s="36"/>
      <c r="U33" s="36"/>
      <c r="V33" s="36"/>
      <c r="W33" s="7">
        <f>ROUND(BD94, 3)</f>
        <v>0</v>
      </c>
      <c r="X33" s="7"/>
      <c r="Y33" s="7"/>
      <c r="Z33" s="7"/>
      <c r="AA33" s="7"/>
      <c r="AB33" s="7"/>
      <c r="AC33" s="7"/>
      <c r="AD33" s="7"/>
      <c r="AE33" s="7"/>
      <c r="AF33" s="36"/>
      <c r="AG33" s="36"/>
      <c r="AH33" s="36"/>
      <c r="AI33" s="36"/>
      <c r="AJ33" s="36"/>
      <c r="AK33" s="7">
        <v>0</v>
      </c>
      <c r="AL33" s="7"/>
      <c r="AM33" s="7"/>
      <c r="AN33" s="7"/>
      <c r="AO33" s="7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</row>
    <row r="34" spans="2:52" s="28" customFormat="1" ht="6.9" customHeight="1">
      <c r="B34" s="29"/>
      <c r="AR34" s="29"/>
    </row>
    <row r="35" spans="2:52" s="28" customFormat="1" ht="25.95" customHeight="1">
      <c r="B35" s="29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4" t="s">
        <v>44</v>
      </c>
      <c r="Y35" s="4"/>
      <c r="Z35" s="4"/>
      <c r="AA35" s="4"/>
      <c r="AB35" s="4"/>
      <c r="AC35" s="40"/>
      <c r="AD35" s="40"/>
      <c r="AE35" s="40"/>
      <c r="AF35" s="40"/>
      <c r="AG35" s="40"/>
      <c r="AH35" s="40"/>
      <c r="AI35" s="40"/>
      <c r="AJ35" s="40"/>
      <c r="AK35" s="3">
        <f>SUM(AK26:AK33)</f>
        <v>1224751.939</v>
      </c>
      <c r="AL35" s="3"/>
      <c r="AM35" s="3"/>
      <c r="AN35" s="3"/>
      <c r="AO35" s="3"/>
      <c r="AP35" s="38"/>
      <c r="AQ35" s="38"/>
      <c r="AR35" s="29"/>
    </row>
    <row r="36" spans="2:52" s="28" customFormat="1" ht="6.9" customHeight="1">
      <c r="B36" s="29"/>
      <c r="AR36" s="29"/>
    </row>
    <row r="37" spans="2:52" s="28" customFormat="1" ht="14.4" customHeight="1">
      <c r="B37" s="29"/>
      <c r="AR37" s="29"/>
    </row>
    <row r="38" spans="2:52" ht="14.4" customHeight="1">
      <c r="B38" s="19"/>
      <c r="AR38" s="19"/>
    </row>
    <row r="39" spans="2:52" ht="14.4" customHeight="1">
      <c r="B39" s="19"/>
      <c r="AR39" s="19"/>
    </row>
    <row r="40" spans="2:52" ht="14.4" customHeight="1">
      <c r="B40" s="19"/>
      <c r="AR40" s="19"/>
    </row>
    <row r="41" spans="2:52" ht="14.4" customHeight="1">
      <c r="B41" s="19"/>
      <c r="AR41" s="19"/>
    </row>
    <row r="42" spans="2:52" ht="14.4" customHeight="1">
      <c r="B42" s="19"/>
      <c r="AR42" s="19"/>
    </row>
    <row r="43" spans="2:52" ht="14.4" customHeight="1">
      <c r="B43" s="19"/>
      <c r="AR43" s="19"/>
    </row>
    <row r="44" spans="2:52" ht="14.4" customHeight="1">
      <c r="B44" s="19"/>
      <c r="AR44" s="19"/>
    </row>
    <row r="45" spans="2:52" ht="14.4" customHeight="1">
      <c r="B45" s="19"/>
      <c r="AR45" s="19"/>
    </row>
    <row r="46" spans="2:52" ht="14.4" customHeight="1">
      <c r="B46" s="19"/>
      <c r="AR46" s="19"/>
    </row>
    <row r="47" spans="2:52" ht="14.4" customHeight="1">
      <c r="B47" s="19"/>
      <c r="AR47" s="19"/>
    </row>
    <row r="48" spans="2:52" ht="14.4" customHeight="1">
      <c r="B48" s="19"/>
      <c r="AR48" s="19"/>
    </row>
    <row r="49" spans="2:44" s="28" customFormat="1" ht="14.4" customHeight="1">
      <c r="B49" s="29"/>
      <c r="D49" s="42" t="s">
        <v>45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46</v>
      </c>
      <c r="AI49" s="43"/>
      <c r="AJ49" s="43"/>
      <c r="AK49" s="43"/>
      <c r="AL49" s="43"/>
      <c r="AM49" s="43"/>
      <c r="AN49" s="43"/>
      <c r="AO49" s="43"/>
      <c r="AR49" s="29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28" customFormat="1" ht="13.2">
      <c r="B60" s="29"/>
      <c r="D60" s="44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4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4" t="s">
        <v>47</v>
      </c>
      <c r="AI60" s="31"/>
      <c r="AJ60" s="31"/>
      <c r="AK60" s="31"/>
      <c r="AL60" s="31"/>
      <c r="AM60" s="44" t="s">
        <v>48</v>
      </c>
      <c r="AN60" s="31"/>
      <c r="AO60" s="31"/>
      <c r="AR60" s="29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28" customFormat="1" ht="13.2">
      <c r="B64" s="29"/>
      <c r="D64" s="42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50</v>
      </c>
      <c r="AI64" s="43"/>
      <c r="AJ64" s="43"/>
      <c r="AK64" s="43"/>
      <c r="AL64" s="43"/>
      <c r="AM64" s="43"/>
      <c r="AN64" s="43"/>
      <c r="AO64" s="43"/>
      <c r="AR64" s="29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28" customFormat="1" ht="13.2">
      <c r="B75" s="29"/>
      <c r="D75" s="44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4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4" t="s">
        <v>47</v>
      </c>
      <c r="AI75" s="31"/>
      <c r="AJ75" s="31"/>
      <c r="AK75" s="31"/>
      <c r="AL75" s="31"/>
      <c r="AM75" s="44" t="s">
        <v>48</v>
      </c>
      <c r="AN75" s="31"/>
      <c r="AO75" s="31"/>
      <c r="AR75" s="29"/>
    </row>
    <row r="76" spans="2:44" s="28" customFormat="1">
      <c r="B76" s="29"/>
      <c r="AR76" s="29"/>
    </row>
    <row r="77" spans="2:44" s="28" customFormat="1" ht="6.9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29"/>
    </row>
    <row r="81" spans="1:91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29"/>
    </row>
    <row r="82" spans="1:91" s="28" customFormat="1" ht="24.9" customHeight="1">
      <c r="B82" s="29"/>
      <c r="C82" s="20" t="s">
        <v>51</v>
      </c>
      <c r="AR82" s="29"/>
    </row>
    <row r="83" spans="1:91" s="28" customFormat="1" ht="6.9" customHeight="1">
      <c r="B83" s="29"/>
      <c r="AR83" s="29"/>
    </row>
    <row r="84" spans="1:91" s="49" customFormat="1" ht="12" customHeight="1">
      <c r="B84" s="50"/>
      <c r="C84" s="25" t="s">
        <v>9</v>
      </c>
      <c r="L84" s="49" t="str">
        <f>K5</f>
        <v>24065(R1)</v>
      </c>
      <c r="AR84" s="50"/>
    </row>
    <row r="85" spans="1:91" s="51" customFormat="1" ht="36.9" customHeight="1">
      <c r="B85" s="52"/>
      <c r="C85" s="53" t="s">
        <v>11</v>
      </c>
      <c r="L85" s="2" t="str">
        <f>K6</f>
        <v>Denný stacionár Medzilaborce - Adaptácia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R85" s="52"/>
    </row>
    <row r="86" spans="1:91" s="28" customFormat="1" ht="6.9" customHeight="1">
      <c r="B86" s="29"/>
      <c r="AR86" s="29"/>
    </row>
    <row r="87" spans="1:91" s="28" customFormat="1" ht="12" customHeight="1">
      <c r="B87" s="29"/>
      <c r="C87" s="25" t="s">
        <v>15</v>
      </c>
      <c r="L87" s="54" t="str">
        <f>IF(K8="","",K8)</f>
        <v>Medzilaborce</v>
      </c>
      <c r="AI87" s="25" t="s">
        <v>17</v>
      </c>
      <c r="AM87" s="1" t="str">
        <f>IF(AN8= "","",AN8)</f>
        <v>8. 7. 2025</v>
      </c>
      <c r="AN87" s="1"/>
      <c r="AR87" s="29"/>
    </row>
    <row r="88" spans="1:91" s="28" customFormat="1" ht="6.9" customHeight="1">
      <c r="B88" s="29"/>
      <c r="AR88" s="29"/>
    </row>
    <row r="89" spans="1:91" s="28" customFormat="1" ht="25.65" customHeight="1">
      <c r="B89" s="29"/>
      <c r="C89" s="25" t="s">
        <v>19</v>
      </c>
      <c r="L89" s="49" t="str">
        <f>IF(E11= "","",E11)</f>
        <v>ÚSVIT- ML, n.o., Čapajevova 4923,23, Prešov</v>
      </c>
      <c r="AI89" s="25" t="s">
        <v>25</v>
      </c>
      <c r="AM89" s="178" t="str">
        <f>IF(E17="","",E17)</f>
        <v>HYDROARCH, s.r.o., Prešov, Ing.arch.Gryglak</v>
      </c>
      <c r="AN89" s="178"/>
      <c r="AO89" s="178"/>
      <c r="AP89" s="178"/>
      <c r="AR89" s="29"/>
      <c r="AS89" s="179" t="s">
        <v>52</v>
      </c>
      <c r="AT89" s="179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28" customFormat="1" ht="15.15" customHeight="1">
      <c r="B90" s="29"/>
      <c r="C90" s="25" t="s">
        <v>23</v>
      </c>
      <c r="L90" s="49" t="str">
        <f>IF(E14="","",E14)</f>
        <v xml:space="preserve"> </v>
      </c>
      <c r="AI90" s="25" t="s">
        <v>28</v>
      </c>
      <c r="AM90" s="178" t="str">
        <f>IF(E20="","",E20)</f>
        <v>Ing.Ivana Brecková</v>
      </c>
      <c r="AN90" s="178"/>
      <c r="AO90" s="178"/>
      <c r="AP90" s="178"/>
      <c r="AR90" s="29"/>
      <c r="AS90" s="179"/>
      <c r="AT90" s="179"/>
      <c r="BD90" s="58"/>
    </row>
    <row r="91" spans="1:91" s="28" customFormat="1" ht="10.8" customHeight="1">
      <c r="B91" s="29"/>
      <c r="AR91" s="29"/>
      <c r="AS91" s="179"/>
      <c r="AT91" s="179"/>
      <c r="BD91" s="58"/>
    </row>
    <row r="92" spans="1:91" s="28" customFormat="1" ht="29.25" customHeight="1">
      <c r="B92" s="29"/>
      <c r="C92" s="180" t="s">
        <v>53</v>
      </c>
      <c r="D92" s="180"/>
      <c r="E92" s="180"/>
      <c r="F92" s="180"/>
      <c r="G92" s="180"/>
      <c r="H92" s="59"/>
      <c r="I92" s="181" t="s">
        <v>54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2" t="s">
        <v>55</v>
      </c>
      <c r="AH92" s="182"/>
      <c r="AI92" s="182"/>
      <c r="AJ92" s="182"/>
      <c r="AK92" s="182"/>
      <c r="AL92" s="182"/>
      <c r="AM92" s="182"/>
      <c r="AN92" s="183" t="s">
        <v>56</v>
      </c>
      <c r="AO92" s="183"/>
      <c r="AP92" s="183"/>
      <c r="AQ92" s="60" t="s">
        <v>57</v>
      </c>
      <c r="AR92" s="29"/>
      <c r="AS92" s="61" t="s">
        <v>58</v>
      </c>
      <c r="AT92" s="62" t="s">
        <v>59</v>
      </c>
      <c r="AU92" s="62" t="s">
        <v>60</v>
      </c>
      <c r="AV92" s="62" t="s">
        <v>61</v>
      </c>
      <c r="AW92" s="62" t="s">
        <v>62</v>
      </c>
      <c r="AX92" s="62" t="s">
        <v>63</v>
      </c>
      <c r="AY92" s="62" t="s">
        <v>64</v>
      </c>
      <c r="AZ92" s="62" t="s">
        <v>65</v>
      </c>
      <c r="BA92" s="62" t="s">
        <v>66</v>
      </c>
      <c r="BB92" s="62" t="s">
        <v>67</v>
      </c>
      <c r="BC92" s="62" t="s">
        <v>68</v>
      </c>
      <c r="BD92" s="63" t="s">
        <v>69</v>
      </c>
    </row>
    <row r="93" spans="1:91" s="28" customFormat="1" ht="10.8" customHeight="1">
      <c r="B93" s="29"/>
      <c r="AR93" s="29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65" customFormat="1" ht="32.4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84">
        <f>ROUND(AG95+SUM(AG103:AG105),3)</f>
        <v>995733.28399999999</v>
      </c>
      <c r="AH94" s="184"/>
      <c r="AI94" s="184"/>
      <c r="AJ94" s="184"/>
      <c r="AK94" s="184"/>
      <c r="AL94" s="184"/>
      <c r="AM94" s="184"/>
      <c r="AN94" s="185">
        <f t="shared" ref="AN94:AN105" si="0">SUM(AG94,AT94)</f>
        <v>1224751.939</v>
      </c>
      <c r="AO94" s="185"/>
      <c r="AP94" s="185"/>
      <c r="AQ94" s="70"/>
      <c r="AR94" s="66"/>
      <c r="AS94" s="71">
        <f>ROUND(AS95+SUM(AS103:AS105),3)</f>
        <v>0</v>
      </c>
      <c r="AT94" s="72">
        <f t="shared" ref="AT94:AT105" si="1">ROUND(SUM(AV94:AW94),3)</f>
        <v>229018.655</v>
      </c>
      <c r="AU94" s="73">
        <f>ROUND(AU95+SUM(AU103:AU105),5)</f>
        <v>16295.719499999999</v>
      </c>
      <c r="AV94" s="72">
        <f>ROUND(AZ94*L29,3)</f>
        <v>0</v>
      </c>
      <c r="AW94" s="72">
        <f>ROUND(BA94*L30,3)</f>
        <v>229018.655</v>
      </c>
      <c r="AX94" s="72">
        <f>ROUND(BB94*L29,3)</f>
        <v>0</v>
      </c>
      <c r="AY94" s="72">
        <f>ROUND(BC94*L30,3)</f>
        <v>0</v>
      </c>
      <c r="AZ94" s="72">
        <f>ROUND(AZ95+SUM(AZ103:AZ105),3)</f>
        <v>0</v>
      </c>
      <c r="BA94" s="72">
        <f>ROUND(BA95+SUM(BA103:BA105),3)</f>
        <v>995733.28399999999</v>
      </c>
      <c r="BB94" s="72">
        <f>ROUND(BB95+SUM(BB103:BB105),3)</f>
        <v>0</v>
      </c>
      <c r="BC94" s="72">
        <f>ROUND(BC95+SUM(BC103:BC105),3)</f>
        <v>0</v>
      </c>
      <c r="BD94" s="74">
        <f>ROUND(BD95+SUM(BD103:BD105),3)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3</v>
      </c>
      <c r="BX94" s="75" t="s">
        <v>75</v>
      </c>
      <c r="CL94" s="75"/>
    </row>
    <row r="95" spans="1:91" s="77" customFormat="1" ht="16.5" customHeight="1">
      <c r="B95" s="78"/>
      <c r="C95" s="79"/>
      <c r="D95" s="186" t="s">
        <v>76</v>
      </c>
      <c r="E95" s="186"/>
      <c r="F95" s="186"/>
      <c r="G95" s="186"/>
      <c r="H95" s="186"/>
      <c r="I95" s="80"/>
      <c r="J95" s="186" t="s">
        <v>77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7">
        <f>ROUND(SUM(AG96:AG102),3)</f>
        <v>944490.40399999998</v>
      </c>
      <c r="AH95" s="187"/>
      <c r="AI95" s="187"/>
      <c r="AJ95" s="187"/>
      <c r="AK95" s="187"/>
      <c r="AL95" s="187"/>
      <c r="AM95" s="187"/>
      <c r="AN95" s="188">
        <f t="shared" si="0"/>
        <v>1161723.1969999999</v>
      </c>
      <c r="AO95" s="188"/>
      <c r="AP95" s="188"/>
      <c r="AQ95" s="81" t="s">
        <v>78</v>
      </c>
      <c r="AR95" s="78"/>
      <c r="AS95" s="82">
        <f>ROUND(SUM(AS96:AS102),3)</f>
        <v>0</v>
      </c>
      <c r="AT95" s="83">
        <f t="shared" si="1"/>
        <v>217232.79300000001</v>
      </c>
      <c r="AU95" s="84">
        <f>ROUND(SUM(AU96:AU102),5)</f>
        <v>14528.189899999999</v>
      </c>
      <c r="AV95" s="83">
        <f>ROUND(AZ95*L29,3)</f>
        <v>0</v>
      </c>
      <c r="AW95" s="83">
        <f>ROUND(BA95*L30,3)</f>
        <v>217232.79300000001</v>
      </c>
      <c r="AX95" s="83">
        <f>ROUND(BB95*L29,3)</f>
        <v>0</v>
      </c>
      <c r="AY95" s="83">
        <f>ROUND(BC95*L30,3)</f>
        <v>0</v>
      </c>
      <c r="AZ95" s="83">
        <f>ROUND(SUM(AZ96:AZ102),3)</f>
        <v>0</v>
      </c>
      <c r="BA95" s="83">
        <f>ROUND(SUM(BA96:BA102),3)</f>
        <v>944490.40399999998</v>
      </c>
      <c r="BB95" s="83">
        <f>ROUND(SUM(BB96:BB102),3)</f>
        <v>0</v>
      </c>
      <c r="BC95" s="83">
        <f>ROUND(SUM(BC96:BC102),3)</f>
        <v>0</v>
      </c>
      <c r="BD95" s="85">
        <f>ROUND(SUM(BD96:BD102),3)</f>
        <v>0</v>
      </c>
      <c r="BS95" s="86" t="s">
        <v>71</v>
      </c>
      <c r="BT95" s="86" t="s">
        <v>79</v>
      </c>
      <c r="BU95" s="86" t="s">
        <v>73</v>
      </c>
      <c r="BV95" s="86" t="s">
        <v>74</v>
      </c>
      <c r="BW95" s="86" t="s">
        <v>80</v>
      </c>
      <c r="BX95" s="86" t="s">
        <v>3</v>
      </c>
      <c r="CL95" s="86"/>
      <c r="CM95" s="86" t="s">
        <v>72</v>
      </c>
    </row>
    <row r="96" spans="1:91" s="49" customFormat="1" ht="16.5" customHeight="1">
      <c r="A96" s="87" t="s">
        <v>81</v>
      </c>
      <c r="B96" s="50"/>
      <c r="C96" s="88"/>
      <c r="D96" s="88"/>
      <c r="E96" s="189" t="s">
        <v>82</v>
      </c>
      <c r="F96" s="189"/>
      <c r="G96" s="189"/>
      <c r="H96" s="189"/>
      <c r="I96" s="189"/>
      <c r="J96" s="88"/>
      <c r="K96" s="189" t="s">
        <v>83</v>
      </c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90">
        <f>'01.1 - 1. ASR - búracie p...'!J32</f>
        <v>128276.611</v>
      </c>
      <c r="AH96" s="190"/>
      <c r="AI96" s="190"/>
      <c r="AJ96" s="190"/>
      <c r="AK96" s="190"/>
      <c r="AL96" s="190"/>
      <c r="AM96" s="190"/>
      <c r="AN96" s="190">
        <f t="shared" si="0"/>
        <v>157780.23200000002</v>
      </c>
      <c r="AO96" s="190"/>
      <c r="AP96" s="190"/>
      <c r="AQ96" s="89" t="s">
        <v>84</v>
      </c>
      <c r="AR96" s="50"/>
      <c r="AS96" s="90">
        <v>0</v>
      </c>
      <c r="AT96" s="91">
        <f t="shared" si="1"/>
        <v>29503.620999999999</v>
      </c>
      <c r="AU96" s="92">
        <f>'01.1 - 1. ASR - búracie p...'!P131</f>
        <v>4398.8147549800005</v>
      </c>
      <c r="AV96" s="91">
        <f>'01.1 - 1. ASR - búracie p...'!J35</f>
        <v>0</v>
      </c>
      <c r="AW96" s="91">
        <f>'01.1 - 1. ASR - búracie p...'!J36</f>
        <v>29503.620999999999</v>
      </c>
      <c r="AX96" s="91">
        <f>'01.1 - 1. ASR - búracie p...'!J37</f>
        <v>0</v>
      </c>
      <c r="AY96" s="91">
        <f>'01.1 - 1. ASR - búracie p...'!J38</f>
        <v>0</v>
      </c>
      <c r="AZ96" s="91">
        <f>'01.1 - 1. ASR - búracie p...'!F35</f>
        <v>0</v>
      </c>
      <c r="BA96" s="91">
        <f>'01.1 - 1. ASR - búracie p...'!F36</f>
        <v>128276.611</v>
      </c>
      <c r="BB96" s="91">
        <f>'01.1 - 1. ASR - búracie p...'!F37</f>
        <v>0</v>
      </c>
      <c r="BC96" s="91">
        <f>'01.1 - 1. ASR - búracie p...'!F38</f>
        <v>0</v>
      </c>
      <c r="BD96" s="93">
        <f>'01.1 - 1. ASR - búracie p...'!F39</f>
        <v>0</v>
      </c>
      <c r="BT96" s="23" t="s">
        <v>85</v>
      </c>
      <c r="BV96" s="23" t="s">
        <v>74</v>
      </c>
      <c r="BW96" s="23" t="s">
        <v>86</v>
      </c>
      <c r="BX96" s="23" t="s">
        <v>80</v>
      </c>
      <c r="CL96" s="23"/>
    </row>
    <row r="97" spans="1:91" s="49" customFormat="1" ht="16.5" customHeight="1">
      <c r="A97" s="87" t="s">
        <v>81</v>
      </c>
      <c r="B97" s="50"/>
      <c r="C97" s="88"/>
      <c r="D97" s="88"/>
      <c r="E97" s="189" t="s">
        <v>87</v>
      </c>
      <c r="F97" s="189"/>
      <c r="G97" s="189"/>
      <c r="H97" s="189"/>
      <c r="I97" s="189"/>
      <c r="J97" s="88"/>
      <c r="K97" s="189" t="s">
        <v>88</v>
      </c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90">
        <f>'01.2 - 2. ASR - novonavrh...'!J32</f>
        <v>638552.97199999995</v>
      </c>
      <c r="AH97" s="190"/>
      <c r="AI97" s="190"/>
      <c r="AJ97" s="190"/>
      <c r="AK97" s="190"/>
      <c r="AL97" s="190"/>
      <c r="AM97" s="190"/>
      <c r="AN97" s="190">
        <f t="shared" si="0"/>
        <v>785420.15599999996</v>
      </c>
      <c r="AO97" s="190"/>
      <c r="AP97" s="190"/>
      <c r="AQ97" s="89" t="s">
        <v>84</v>
      </c>
      <c r="AR97" s="50"/>
      <c r="AS97" s="90">
        <v>0</v>
      </c>
      <c r="AT97" s="91">
        <f t="shared" si="1"/>
        <v>146867.18400000001</v>
      </c>
      <c r="AU97" s="92">
        <f>'01.2 - 2. ASR - novonavrh...'!P145</f>
        <v>8735.6742283100011</v>
      </c>
      <c r="AV97" s="91">
        <f>'01.2 - 2. ASR - novonavrh...'!J35</f>
        <v>0</v>
      </c>
      <c r="AW97" s="91">
        <f>'01.2 - 2. ASR - novonavrh...'!J36</f>
        <v>146867.18400000001</v>
      </c>
      <c r="AX97" s="91">
        <f>'01.2 - 2. ASR - novonavrh...'!J37</f>
        <v>0</v>
      </c>
      <c r="AY97" s="91">
        <f>'01.2 - 2. ASR - novonavrh...'!J38</f>
        <v>0</v>
      </c>
      <c r="AZ97" s="91">
        <f>'01.2 - 2. ASR - novonavrh...'!F35</f>
        <v>0</v>
      </c>
      <c r="BA97" s="91">
        <f>'01.2 - 2. ASR - novonavrh...'!F36</f>
        <v>638552.97199999995</v>
      </c>
      <c r="BB97" s="91">
        <f>'01.2 - 2. ASR - novonavrh...'!F37</f>
        <v>0</v>
      </c>
      <c r="BC97" s="91">
        <f>'01.2 - 2. ASR - novonavrh...'!F38</f>
        <v>0</v>
      </c>
      <c r="BD97" s="93">
        <f>'01.2 - 2. ASR - novonavrh...'!F39</f>
        <v>0</v>
      </c>
      <c r="BT97" s="23" t="s">
        <v>85</v>
      </c>
      <c r="BV97" s="23" t="s">
        <v>74</v>
      </c>
      <c r="BW97" s="23" t="s">
        <v>89</v>
      </c>
      <c r="BX97" s="23" t="s">
        <v>80</v>
      </c>
      <c r="CL97" s="23"/>
    </row>
    <row r="98" spans="1:91" s="49" customFormat="1" ht="16.5" customHeight="1">
      <c r="A98" s="87" t="s">
        <v>81</v>
      </c>
      <c r="B98" s="50"/>
      <c r="C98" s="88"/>
      <c r="D98" s="88"/>
      <c r="E98" s="189" t="s">
        <v>90</v>
      </c>
      <c r="F98" s="189"/>
      <c r="G98" s="189"/>
      <c r="H98" s="189"/>
      <c r="I98" s="189"/>
      <c r="J98" s="88"/>
      <c r="K98" s="189" t="s">
        <v>91</v>
      </c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90">
        <f>'01.3 - 3. VZT'!J32</f>
        <v>13446</v>
      </c>
      <c r="AH98" s="190"/>
      <c r="AI98" s="190"/>
      <c r="AJ98" s="190"/>
      <c r="AK98" s="190"/>
      <c r="AL98" s="190"/>
      <c r="AM98" s="190"/>
      <c r="AN98" s="190">
        <f t="shared" si="0"/>
        <v>16538.580000000002</v>
      </c>
      <c r="AO98" s="190"/>
      <c r="AP98" s="190"/>
      <c r="AQ98" s="89" t="s">
        <v>84</v>
      </c>
      <c r="AR98" s="50"/>
      <c r="AS98" s="90">
        <v>0</v>
      </c>
      <c r="AT98" s="91">
        <f t="shared" si="1"/>
        <v>3092.58</v>
      </c>
      <c r="AU98" s="92">
        <f>'01.3 - 3. VZT'!P124</f>
        <v>0</v>
      </c>
      <c r="AV98" s="91">
        <f>'01.3 - 3. VZT'!J35</f>
        <v>0</v>
      </c>
      <c r="AW98" s="91">
        <f>'01.3 - 3. VZT'!J36</f>
        <v>3092.58</v>
      </c>
      <c r="AX98" s="91">
        <f>'01.3 - 3. VZT'!J37</f>
        <v>0</v>
      </c>
      <c r="AY98" s="91">
        <f>'01.3 - 3. VZT'!J38</f>
        <v>0</v>
      </c>
      <c r="AZ98" s="91">
        <f>'01.3 - 3. VZT'!F35</f>
        <v>0</v>
      </c>
      <c r="BA98" s="91">
        <f>'01.3 - 3. VZT'!F36</f>
        <v>13446</v>
      </c>
      <c r="BB98" s="91">
        <f>'01.3 - 3. VZT'!F37</f>
        <v>0</v>
      </c>
      <c r="BC98" s="91">
        <f>'01.3 - 3. VZT'!F38</f>
        <v>0</v>
      </c>
      <c r="BD98" s="93">
        <f>'01.3 - 3. VZT'!F39</f>
        <v>0</v>
      </c>
      <c r="BT98" s="23" t="s">
        <v>85</v>
      </c>
      <c r="BV98" s="23" t="s">
        <v>74</v>
      </c>
      <c r="BW98" s="23" t="s">
        <v>92</v>
      </c>
      <c r="BX98" s="23" t="s">
        <v>80</v>
      </c>
      <c r="CL98" s="23"/>
    </row>
    <row r="99" spans="1:91" s="49" customFormat="1" ht="16.5" customHeight="1">
      <c r="A99" s="87" t="s">
        <v>81</v>
      </c>
      <c r="B99" s="50"/>
      <c r="C99" s="88"/>
      <c r="D99" s="88"/>
      <c r="E99" s="189" t="s">
        <v>93</v>
      </c>
      <c r="F99" s="189"/>
      <c r="G99" s="189"/>
      <c r="H99" s="189"/>
      <c r="I99" s="189"/>
      <c r="J99" s="88"/>
      <c r="K99" s="189" t="s">
        <v>94</v>
      </c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90">
        <f>'01.4 - 4. BLZ'!J32</f>
        <v>6203.8829999999998</v>
      </c>
      <c r="AH99" s="190"/>
      <c r="AI99" s="190"/>
      <c r="AJ99" s="190"/>
      <c r="AK99" s="190"/>
      <c r="AL99" s="190"/>
      <c r="AM99" s="190"/>
      <c r="AN99" s="190">
        <f t="shared" si="0"/>
        <v>7630.7759999999998</v>
      </c>
      <c r="AO99" s="190"/>
      <c r="AP99" s="190"/>
      <c r="AQ99" s="89" t="s">
        <v>84</v>
      </c>
      <c r="AR99" s="50"/>
      <c r="AS99" s="90">
        <v>0</v>
      </c>
      <c r="AT99" s="91">
        <f t="shared" si="1"/>
        <v>1426.893</v>
      </c>
      <c r="AU99" s="92">
        <f>'01.4 - 4. BLZ'!P124</f>
        <v>0</v>
      </c>
      <c r="AV99" s="91">
        <f>'01.4 - 4. BLZ'!J35</f>
        <v>0</v>
      </c>
      <c r="AW99" s="91">
        <f>'01.4 - 4. BLZ'!J36</f>
        <v>1426.893</v>
      </c>
      <c r="AX99" s="91">
        <f>'01.4 - 4. BLZ'!J37</f>
        <v>0</v>
      </c>
      <c r="AY99" s="91">
        <f>'01.4 - 4. BLZ'!J38</f>
        <v>0</v>
      </c>
      <c r="AZ99" s="91">
        <f>'01.4 - 4. BLZ'!F35</f>
        <v>0</v>
      </c>
      <c r="BA99" s="91">
        <f>'01.4 - 4. BLZ'!F36</f>
        <v>6203.8829999999998</v>
      </c>
      <c r="BB99" s="91">
        <f>'01.4 - 4. BLZ'!F37</f>
        <v>0</v>
      </c>
      <c r="BC99" s="91">
        <f>'01.4 - 4. BLZ'!F38</f>
        <v>0</v>
      </c>
      <c r="BD99" s="93">
        <f>'01.4 - 4. BLZ'!F39</f>
        <v>0</v>
      </c>
      <c r="BT99" s="23" t="s">
        <v>85</v>
      </c>
      <c r="BV99" s="23" t="s">
        <v>74</v>
      </c>
      <c r="BW99" s="23" t="s">
        <v>95</v>
      </c>
      <c r="BX99" s="23" t="s">
        <v>80</v>
      </c>
      <c r="CL99" s="23"/>
    </row>
    <row r="100" spans="1:91" s="49" customFormat="1" ht="16.5" customHeight="1">
      <c r="A100" s="87" t="s">
        <v>81</v>
      </c>
      <c r="B100" s="50"/>
      <c r="C100" s="88"/>
      <c r="D100" s="88"/>
      <c r="E100" s="189" t="s">
        <v>96</v>
      </c>
      <c r="F100" s="189"/>
      <c r="G100" s="189"/>
      <c r="H100" s="189"/>
      <c r="I100" s="189"/>
      <c r="J100" s="88"/>
      <c r="K100" s="189" t="s">
        <v>97</v>
      </c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90">
        <f>'01.5 - 5. ELI'!J32</f>
        <v>38927.216999999997</v>
      </c>
      <c r="AH100" s="190"/>
      <c r="AI100" s="190"/>
      <c r="AJ100" s="190"/>
      <c r="AK100" s="190"/>
      <c r="AL100" s="190"/>
      <c r="AM100" s="190"/>
      <c r="AN100" s="190">
        <f t="shared" si="0"/>
        <v>47880.476999999999</v>
      </c>
      <c r="AO100" s="190"/>
      <c r="AP100" s="190"/>
      <c r="AQ100" s="89" t="s">
        <v>84</v>
      </c>
      <c r="AR100" s="50"/>
      <c r="AS100" s="90">
        <v>0</v>
      </c>
      <c r="AT100" s="91">
        <f t="shared" si="1"/>
        <v>8953.26</v>
      </c>
      <c r="AU100" s="92">
        <f>'01.5 - 5. ELI'!P125</f>
        <v>0</v>
      </c>
      <c r="AV100" s="91">
        <f>'01.5 - 5. ELI'!J35</f>
        <v>0</v>
      </c>
      <c r="AW100" s="91">
        <f>'01.5 - 5. ELI'!J36</f>
        <v>8953.26</v>
      </c>
      <c r="AX100" s="91">
        <f>'01.5 - 5. ELI'!J37</f>
        <v>0</v>
      </c>
      <c r="AY100" s="91">
        <f>'01.5 - 5. ELI'!J38</f>
        <v>0</v>
      </c>
      <c r="AZ100" s="91">
        <f>'01.5 - 5. ELI'!F35</f>
        <v>0</v>
      </c>
      <c r="BA100" s="91">
        <f>'01.5 - 5. ELI'!F36</f>
        <v>38927.216999999997</v>
      </c>
      <c r="BB100" s="91">
        <f>'01.5 - 5. ELI'!F37</f>
        <v>0</v>
      </c>
      <c r="BC100" s="91">
        <f>'01.5 - 5. ELI'!F38</f>
        <v>0</v>
      </c>
      <c r="BD100" s="93">
        <f>'01.5 - 5. ELI'!F39</f>
        <v>0</v>
      </c>
      <c r="BT100" s="23" t="s">
        <v>85</v>
      </c>
      <c r="BV100" s="23" t="s">
        <v>74</v>
      </c>
      <c r="BW100" s="23" t="s">
        <v>98</v>
      </c>
      <c r="BX100" s="23" t="s">
        <v>80</v>
      </c>
      <c r="CL100" s="23"/>
    </row>
    <row r="101" spans="1:91" s="49" customFormat="1" ht="16.5" customHeight="1">
      <c r="A101" s="87" t="s">
        <v>81</v>
      </c>
      <c r="B101" s="50"/>
      <c r="C101" s="88"/>
      <c r="D101" s="88"/>
      <c r="E101" s="189" t="s">
        <v>99</v>
      </c>
      <c r="F101" s="189"/>
      <c r="G101" s="189"/>
      <c r="H101" s="189"/>
      <c r="I101" s="189"/>
      <c r="J101" s="88"/>
      <c r="K101" s="189" t="s">
        <v>100</v>
      </c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90">
        <f>'01.6 - 6. ZTI'!J32</f>
        <v>53866.123</v>
      </c>
      <c r="AH101" s="190"/>
      <c r="AI101" s="190"/>
      <c r="AJ101" s="190"/>
      <c r="AK101" s="190"/>
      <c r="AL101" s="190"/>
      <c r="AM101" s="190"/>
      <c r="AN101" s="190">
        <f t="shared" si="0"/>
        <v>66255.331000000006</v>
      </c>
      <c r="AO101" s="190"/>
      <c r="AP101" s="190"/>
      <c r="AQ101" s="89" t="s">
        <v>84</v>
      </c>
      <c r="AR101" s="50"/>
      <c r="AS101" s="90">
        <v>0</v>
      </c>
      <c r="AT101" s="91">
        <f t="shared" si="1"/>
        <v>12389.208000000001</v>
      </c>
      <c r="AU101" s="92">
        <f>'01.6 - 6. ZTI'!P132</f>
        <v>738.67195999999979</v>
      </c>
      <c r="AV101" s="91">
        <f>'01.6 - 6. ZTI'!J35</f>
        <v>0</v>
      </c>
      <c r="AW101" s="91">
        <f>'01.6 - 6. ZTI'!J36</f>
        <v>12389.208000000001</v>
      </c>
      <c r="AX101" s="91">
        <f>'01.6 - 6. ZTI'!J37</f>
        <v>0</v>
      </c>
      <c r="AY101" s="91">
        <f>'01.6 - 6. ZTI'!J38</f>
        <v>0</v>
      </c>
      <c r="AZ101" s="91">
        <f>'01.6 - 6. ZTI'!F35</f>
        <v>0</v>
      </c>
      <c r="BA101" s="91">
        <f>'01.6 - 6. ZTI'!F36</f>
        <v>53866.123</v>
      </c>
      <c r="BB101" s="91">
        <f>'01.6 - 6. ZTI'!F37</f>
        <v>0</v>
      </c>
      <c r="BC101" s="91">
        <f>'01.6 - 6. ZTI'!F38</f>
        <v>0</v>
      </c>
      <c r="BD101" s="93">
        <f>'01.6 - 6. ZTI'!F39</f>
        <v>0</v>
      </c>
      <c r="BT101" s="23" t="s">
        <v>85</v>
      </c>
      <c r="BV101" s="23" t="s">
        <v>74</v>
      </c>
      <c r="BW101" s="23" t="s">
        <v>101</v>
      </c>
      <c r="BX101" s="23" t="s">
        <v>80</v>
      </c>
      <c r="CL101" s="23"/>
    </row>
    <row r="102" spans="1:91" s="49" customFormat="1" ht="16.5" customHeight="1">
      <c r="A102" s="87" t="s">
        <v>81</v>
      </c>
      <c r="B102" s="50"/>
      <c r="C102" s="88"/>
      <c r="D102" s="88"/>
      <c r="E102" s="189" t="s">
        <v>102</v>
      </c>
      <c r="F102" s="189"/>
      <c r="G102" s="189"/>
      <c r="H102" s="189"/>
      <c r="I102" s="189"/>
      <c r="J102" s="88"/>
      <c r="K102" s="189" t="s">
        <v>103</v>
      </c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90">
        <f>'01.7 - 7. ÚVK'!J32</f>
        <v>65217.597999999998</v>
      </c>
      <c r="AH102" s="190"/>
      <c r="AI102" s="190"/>
      <c r="AJ102" s="190"/>
      <c r="AK102" s="190"/>
      <c r="AL102" s="190"/>
      <c r="AM102" s="190"/>
      <c r="AN102" s="190">
        <f t="shared" si="0"/>
        <v>80217.645999999993</v>
      </c>
      <c r="AO102" s="190"/>
      <c r="AP102" s="190"/>
      <c r="AQ102" s="89" t="s">
        <v>84</v>
      </c>
      <c r="AR102" s="50"/>
      <c r="AS102" s="90">
        <v>0</v>
      </c>
      <c r="AT102" s="91">
        <f t="shared" si="1"/>
        <v>15000.048000000001</v>
      </c>
      <c r="AU102" s="92">
        <f>'01.7 - 7. ÚVK'!P137</f>
        <v>655.02895560000002</v>
      </c>
      <c r="AV102" s="91">
        <f>'01.7 - 7. ÚVK'!J35</f>
        <v>0</v>
      </c>
      <c r="AW102" s="91">
        <f>'01.7 - 7. ÚVK'!J36</f>
        <v>15000.048000000001</v>
      </c>
      <c r="AX102" s="91">
        <f>'01.7 - 7. ÚVK'!J37</f>
        <v>0</v>
      </c>
      <c r="AY102" s="91">
        <f>'01.7 - 7. ÚVK'!J38</f>
        <v>0</v>
      </c>
      <c r="AZ102" s="91">
        <f>'01.7 - 7. ÚVK'!F35</f>
        <v>0</v>
      </c>
      <c r="BA102" s="91">
        <f>'01.7 - 7. ÚVK'!F36</f>
        <v>65217.597999999998</v>
      </c>
      <c r="BB102" s="91">
        <f>'01.7 - 7. ÚVK'!F37</f>
        <v>0</v>
      </c>
      <c r="BC102" s="91">
        <f>'01.7 - 7. ÚVK'!F38</f>
        <v>0</v>
      </c>
      <c r="BD102" s="93">
        <f>'01.7 - 7. ÚVK'!F39</f>
        <v>0</v>
      </c>
      <c r="BT102" s="23" t="s">
        <v>85</v>
      </c>
      <c r="BV102" s="23" t="s">
        <v>74</v>
      </c>
      <c r="BW102" s="23" t="s">
        <v>104</v>
      </c>
      <c r="BX102" s="23" t="s">
        <v>80</v>
      </c>
      <c r="CL102" s="23"/>
    </row>
    <row r="103" spans="1:91" s="77" customFormat="1" ht="16.5" customHeight="1">
      <c r="A103" s="87" t="s">
        <v>81</v>
      </c>
      <c r="B103" s="78"/>
      <c r="C103" s="79"/>
      <c r="D103" s="186" t="s">
        <v>105</v>
      </c>
      <c r="E103" s="186"/>
      <c r="F103" s="186"/>
      <c r="G103" s="186"/>
      <c r="H103" s="186"/>
      <c r="I103" s="80"/>
      <c r="J103" s="186" t="s">
        <v>106</v>
      </c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8">
        <f>'02 - SO 02 - Kanalizačná ...'!J30</f>
        <v>29761.616999999998</v>
      </c>
      <c r="AH103" s="188"/>
      <c r="AI103" s="188"/>
      <c r="AJ103" s="188"/>
      <c r="AK103" s="188"/>
      <c r="AL103" s="188"/>
      <c r="AM103" s="188"/>
      <c r="AN103" s="188">
        <f t="shared" si="0"/>
        <v>36606.788999999997</v>
      </c>
      <c r="AO103" s="188"/>
      <c r="AP103" s="188"/>
      <c r="AQ103" s="81" t="s">
        <v>78</v>
      </c>
      <c r="AR103" s="78"/>
      <c r="AS103" s="82">
        <v>0</v>
      </c>
      <c r="AT103" s="83">
        <f t="shared" si="1"/>
        <v>6845.1719999999996</v>
      </c>
      <c r="AU103" s="84">
        <f>'02 - SO 02 - Kanalizačná ...'!P124</f>
        <v>1059.2333535</v>
      </c>
      <c r="AV103" s="83">
        <f>'02 - SO 02 - Kanalizačná ...'!J33</f>
        <v>0</v>
      </c>
      <c r="AW103" s="83">
        <f>'02 - SO 02 - Kanalizačná ...'!J34</f>
        <v>6845.1719999999996</v>
      </c>
      <c r="AX103" s="83">
        <f>'02 - SO 02 - Kanalizačná ...'!J35</f>
        <v>0</v>
      </c>
      <c r="AY103" s="83">
        <f>'02 - SO 02 - Kanalizačná ...'!J36</f>
        <v>0</v>
      </c>
      <c r="AZ103" s="83">
        <f>'02 - SO 02 - Kanalizačná ...'!F33</f>
        <v>0</v>
      </c>
      <c r="BA103" s="83">
        <f>'02 - SO 02 - Kanalizačná ...'!F34</f>
        <v>29761.616999999998</v>
      </c>
      <c r="BB103" s="83">
        <f>'02 - SO 02 - Kanalizačná ...'!F35</f>
        <v>0</v>
      </c>
      <c r="BC103" s="83">
        <f>'02 - SO 02 - Kanalizačná ...'!F36</f>
        <v>0</v>
      </c>
      <c r="BD103" s="85">
        <f>'02 - SO 02 - Kanalizačná ...'!F37</f>
        <v>0</v>
      </c>
      <c r="BT103" s="86" t="s">
        <v>79</v>
      </c>
      <c r="BV103" s="86" t="s">
        <v>74</v>
      </c>
      <c r="BW103" s="86" t="s">
        <v>107</v>
      </c>
      <c r="BX103" s="86" t="s">
        <v>3</v>
      </c>
      <c r="CL103" s="86"/>
      <c r="CM103" s="86" t="s">
        <v>72</v>
      </c>
    </row>
    <row r="104" spans="1:91" s="77" customFormat="1" ht="16.5" customHeight="1">
      <c r="A104" s="87" t="s">
        <v>81</v>
      </c>
      <c r="B104" s="78"/>
      <c r="C104" s="79"/>
      <c r="D104" s="186" t="s">
        <v>108</v>
      </c>
      <c r="E104" s="186"/>
      <c r="F104" s="186"/>
      <c r="G104" s="186"/>
      <c r="H104" s="186"/>
      <c r="I104" s="80"/>
      <c r="J104" s="186" t="s">
        <v>109</v>
      </c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8">
        <f>'03 - SO 03 - Vodovodná pr...'!J30</f>
        <v>16292.200999999999</v>
      </c>
      <c r="AH104" s="188"/>
      <c r="AI104" s="188"/>
      <c r="AJ104" s="188"/>
      <c r="AK104" s="188"/>
      <c r="AL104" s="188"/>
      <c r="AM104" s="188"/>
      <c r="AN104" s="188">
        <f t="shared" si="0"/>
        <v>20039.406999999999</v>
      </c>
      <c r="AO104" s="188"/>
      <c r="AP104" s="188"/>
      <c r="AQ104" s="81" t="s">
        <v>78</v>
      </c>
      <c r="AR104" s="78"/>
      <c r="AS104" s="82">
        <v>0</v>
      </c>
      <c r="AT104" s="83">
        <f t="shared" si="1"/>
        <v>3747.2060000000001</v>
      </c>
      <c r="AU104" s="84">
        <f>'03 - SO 03 - Vodovodná pr...'!P126</f>
        <v>708.29624150000018</v>
      </c>
      <c r="AV104" s="83">
        <f>'03 - SO 03 - Vodovodná pr...'!J33</f>
        <v>0</v>
      </c>
      <c r="AW104" s="83">
        <f>'03 - SO 03 - Vodovodná pr...'!J34</f>
        <v>3747.2060000000001</v>
      </c>
      <c r="AX104" s="83">
        <f>'03 - SO 03 - Vodovodná pr...'!J35</f>
        <v>0</v>
      </c>
      <c r="AY104" s="83">
        <f>'03 - SO 03 - Vodovodná pr...'!J36</f>
        <v>0</v>
      </c>
      <c r="AZ104" s="83">
        <f>'03 - SO 03 - Vodovodná pr...'!F33</f>
        <v>0</v>
      </c>
      <c r="BA104" s="83">
        <f>'03 - SO 03 - Vodovodná pr...'!F34</f>
        <v>16292.200999999999</v>
      </c>
      <c r="BB104" s="83">
        <f>'03 - SO 03 - Vodovodná pr...'!F35</f>
        <v>0</v>
      </c>
      <c r="BC104" s="83">
        <f>'03 - SO 03 - Vodovodná pr...'!F36</f>
        <v>0</v>
      </c>
      <c r="BD104" s="85">
        <f>'03 - SO 03 - Vodovodná pr...'!F37</f>
        <v>0</v>
      </c>
      <c r="BT104" s="86" t="s">
        <v>79</v>
      </c>
      <c r="BV104" s="86" t="s">
        <v>74</v>
      </c>
      <c r="BW104" s="86" t="s">
        <v>110</v>
      </c>
      <c r="BX104" s="86" t="s">
        <v>3</v>
      </c>
      <c r="CL104" s="86"/>
      <c r="CM104" s="86" t="s">
        <v>72</v>
      </c>
    </row>
    <row r="105" spans="1:91" s="77" customFormat="1" ht="16.5" customHeight="1">
      <c r="A105" s="87" t="s">
        <v>81</v>
      </c>
      <c r="B105" s="78"/>
      <c r="C105" s="79"/>
      <c r="D105" s="186" t="s">
        <v>111</v>
      </c>
      <c r="E105" s="186"/>
      <c r="F105" s="186"/>
      <c r="G105" s="186"/>
      <c r="H105" s="186"/>
      <c r="I105" s="80"/>
      <c r="J105" s="186" t="s">
        <v>112</v>
      </c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8">
        <f>'04 - SO 04 - Prípojka ele...'!J30</f>
        <v>5189.0619999999999</v>
      </c>
      <c r="AH105" s="188"/>
      <c r="AI105" s="188"/>
      <c r="AJ105" s="188"/>
      <c r="AK105" s="188"/>
      <c r="AL105" s="188"/>
      <c r="AM105" s="188"/>
      <c r="AN105" s="188">
        <f t="shared" si="0"/>
        <v>6382.5460000000003</v>
      </c>
      <c r="AO105" s="188"/>
      <c r="AP105" s="188"/>
      <c r="AQ105" s="81" t="s">
        <v>78</v>
      </c>
      <c r="AR105" s="78"/>
      <c r="AS105" s="94">
        <v>0</v>
      </c>
      <c r="AT105" s="95">
        <f t="shared" si="1"/>
        <v>1193.4839999999999</v>
      </c>
      <c r="AU105" s="96">
        <f>'04 - SO 04 - Prípojka ele...'!P123</f>
        <v>0</v>
      </c>
      <c r="AV105" s="95">
        <f>'04 - SO 04 - Prípojka ele...'!J33</f>
        <v>0</v>
      </c>
      <c r="AW105" s="95">
        <f>'04 - SO 04 - Prípojka ele...'!J34</f>
        <v>1193.4839999999999</v>
      </c>
      <c r="AX105" s="95">
        <f>'04 - SO 04 - Prípojka ele...'!J35</f>
        <v>0</v>
      </c>
      <c r="AY105" s="95">
        <f>'04 - SO 04 - Prípojka ele...'!J36</f>
        <v>0</v>
      </c>
      <c r="AZ105" s="95">
        <f>'04 - SO 04 - Prípojka ele...'!F33</f>
        <v>0</v>
      </c>
      <c r="BA105" s="95">
        <f>'04 - SO 04 - Prípojka ele...'!F34</f>
        <v>5189.0619999999999</v>
      </c>
      <c r="BB105" s="95">
        <f>'04 - SO 04 - Prípojka ele...'!F35</f>
        <v>0</v>
      </c>
      <c r="BC105" s="95">
        <f>'04 - SO 04 - Prípojka ele...'!F36</f>
        <v>0</v>
      </c>
      <c r="BD105" s="97">
        <f>'04 - SO 04 - Prípojka ele...'!F37</f>
        <v>0</v>
      </c>
      <c r="BT105" s="86" t="s">
        <v>79</v>
      </c>
      <c r="BV105" s="86" t="s">
        <v>74</v>
      </c>
      <c r="BW105" s="86" t="s">
        <v>113</v>
      </c>
      <c r="BX105" s="86" t="s">
        <v>3</v>
      </c>
      <c r="CL105" s="86"/>
      <c r="CM105" s="86" t="s">
        <v>72</v>
      </c>
    </row>
    <row r="106" spans="1:91" s="28" customFormat="1" ht="30" customHeight="1">
      <c r="B106" s="29"/>
      <c r="AR106" s="29"/>
    </row>
    <row r="107" spans="1:91" s="28" customFormat="1" ht="6.9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29"/>
    </row>
  </sheetData>
  <mergeCells count="80">
    <mergeCell ref="D104:H104"/>
    <mergeCell ref="J104:AF104"/>
    <mergeCell ref="AG104:AM104"/>
    <mergeCell ref="AN104:AP104"/>
    <mergeCell ref="D105:H105"/>
    <mergeCell ref="J105:AF105"/>
    <mergeCell ref="AG105:AM105"/>
    <mergeCell ref="AN105:AP105"/>
    <mergeCell ref="E102:I102"/>
    <mergeCell ref="K102:AF102"/>
    <mergeCell ref="AG102:AM102"/>
    <mergeCell ref="AN102:AP102"/>
    <mergeCell ref="D103:H103"/>
    <mergeCell ref="J103:AF103"/>
    <mergeCell ref="AG103:AM103"/>
    <mergeCell ref="AN103:AP103"/>
    <mergeCell ref="E100:I100"/>
    <mergeCell ref="K100:AF100"/>
    <mergeCell ref="AG100:AM100"/>
    <mergeCell ref="AN100:AP100"/>
    <mergeCell ref="E101:I101"/>
    <mergeCell ref="K101:AF101"/>
    <mergeCell ref="AG101:AM101"/>
    <mergeCell ref="AN101:AP101"/>
    <mergeCell ref="E98:I98"/>
    <mergeCell ref="K98:AF98"/>
    <mergeCell ref="AG98:AM98"/>
    <mergeCell ref="AN98:AP98"/>
    <mergeCell ref="E99:I99"/>
    <mergeCell ref="K99:AF99"/>
    <mergeCell ref="AG99:AM99"/>
    <mergeCell ref="AN99:AP99"/>
    <mergeCell ref="E96:I96"/>
    <mergeCell ref="K96:AF96"/>
    <mergeCell ref="AG96:AM96"/>
    <mergeCell ref="AN96:AP96"/>
    <mergeCell ref="E97:I97"/>
    <mergeCell ref="K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S89:AT91"/>
    <mergeCell ref="AM90:AP90"/>
    <mergeCell ref="C92:G92"/>
    <mergeCell ref="I92:AF92"/>
    <mergeCell ref="AG92:AM92"/>
    <mergeCell ref="AN92:AP92"/>
    <mergeCell ref="X35:AB35"/>
    <mergeCell ref="AK35:AO35"/>
    <mergeCell ref="L85:AJ85"/>
    <mergeCell ref="AM87:AN87"/>
    <mergeCell ref="AM89:AP89"/>
    <mergeCell ref="L32:P32"/>
    <mergeCell ref="W32:AE32"/>
    <mergeCell ref="AK32:AO32"/>
    <mergeCell ref="L33:P33"/>
    <mergeCell ref="W33:AE33"/>
    <mergeCell ref="AK33:AO33"/>
    <mergeCell ref="L30:P30"/>
    <mergeCell ref="W30:AE30"/>
    <mergeCell ref="AK30:AO30"/>
    <mergeCell ref="L31:P31"/>
    <mergeCell ref="W31:AE31"/>
    <mergeCell ref="AK31:AO31"/>
    <mergeCell ref="L28:P28"/>
    <mergeCell ref="W28:AE28"/>
    <mergeCell ref="AK28:AO28"/>
    <mergeCell ref="L29:P29"/>
    <mergeCell ref="W29:AE29"/>
    <mergeCell ref="AK29:AO29"/>
    <mergeCell ref="AR2:BE2"/>
    <mergeCell ref="K5:AJ5"/>
    <mergeCell ref="K6:AJ6"/>
    <mergeCell ref="E23:AN23"/>
    <mergeCell ref="AK26:AO26"/>
  </mergeCells>
  <hyperlinks>
    <hyperlink ref="A96" location="'01.1 - 1. ASR - búracie p...'!C2" display="/" xr:uid="{00000000-0004-0000-0000-000000000000}"/>
    <hyperlink ref="A97" location="'01.2 - 2. ASR - novonavrh...'!C2" display="/" xr:uid="{00000000-0004-0000-0000-000001000000}"/>
    <hyperlink ref="A98" location="'01.3 - 3. VZT'!C2" display="/" xr:uid="{00000000-0004-0000-0000-000002000000}"/>
    <hyperlink ref="A99" location="'01.4 - 4. BLZ'!C2" display="/" xr:uid="{00000000-0004-0000-0000-000003000000}"/>
    <hyperlink ref="A100" location="'01.5 - 5. ELI'!C2" display="/" xr:uid="{00000000-0004-0000-0000-000004000000}"/>
    <hyperlink ref="A101" location="'01.6 - 6. ZTI'!C2" display="/" xr:uid="{00000000-0004-0000-0000-000005000000}"/>
    <hyperlink ref="A102" location="'01.7 - 7. ÚVK'!C2" display="/" xr:uid="{00000000-0004-0000-0000-000006000000}"/>
    <hyperlink ref="A103" location="'02 - SO 02 - Kanalizačná ...'!C2" display="/" xr:uid="{00000000-0004-0000-0000-000007000000}"/>
    <hyperlink ref="A104" location="'03 - SO 03 - Vodovodná pr...'!C2" display="/" xr:uid="{00000000-0004-0000-0000-000008000000}"/>
    <hyperlink ref="A105" location="'04 - SO 04 - Prípojka ele...'!C2" display="/" xr:uid="{00000000-0004-0000-0000-000009000000}"/>
  </hyperlink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1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110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s="28" customFormat="1" ht="12" customHeight="1">
      <c r="B8" s="29"/>
      <c r="D8" s="25" t="s">
        <v>115</v>
      </c>
      <c r="L8" s="29"/>
    </row>
    <row r="9" spans="2:46" s="28" customFormat="1" ht="16.5" customHeight="1">
      <c r="B9" s="29"/>
      <c r="E9" s="2" t="s">
        <v>2771</v>
      </c>
      <c r="F9" s="2"/>
      <c r="G9" s="2"/>
      <c r="H9" s="2"/>
      <c r="L9" s="29"/>
    </row>
    <row r="10" spans="2:46" s="28" customFormat="1">
      <c r="B10" s="29"/>
      <c r="L10" s="29"/>
    </row>
    <row r="11" spans="2:46" s="28" customFormat="1" ht="12" customHeight="1">
      <c r="B11" s="29"/>
      <c r="D11" s="25" t="s">
        <v>13</v>
      </c>
      <c r="F11" s="23"/>
      <c r="I11" s="25" t="s">
        <v>14</v>
      </c>
      <c r="J11" s="23"/>
      <c r="L11" s="29"/>
    </row>
    <row r="12" spans="2:46" s="28" customFormat="1" ht="12" customHeight="1">
      <c r="B12" s="29"/>
      <c r="D12" s="25" t="s">
        <v>15</v>
      </c>
      <c r="F12" s="23" t="s">
        <v>16</v>
      </c>
      <c r="I12" s="25" t="s">
        <v>17</v>
      </c>
      <c r="J12" s="55" t="str">
        <f>'Rekapitulácia stavby'!AN8</f>
        <v>8. 7. 2025</v>
      </c>
      <c r="L12" s="29"/>
    </row>
    <row r="13" spans="2:46" s="28" customFormat="1" ht="10.8" customHeight="1">
      <c r="B13" s="29"/>
      <c r="L13" s="29"/>
    </row>
    <row r="14" spans="2:46" s="28" customFormat="1" ht="12" customHeight="1">
      <c r="B14" s="29"/>
      <c r="D14" s="25" t="s">
        <v>19</v>
      </c>
      <c r="I14" s="25" t="s">
        <v>20</v>
      </c>
      <c r="J14" s="23"/>
      <c r="L14" s="29"/>
    </row>
    <row r="15" spans="2:46" s="28" customFormat="1" ht="18" customHeight="1">
      <c r="B15" s="29"/>
      <c r="E15" s="23" t="s">
        <v>21</v>
      </c>
      <c r="I15" s="25" t="s">
        <v>22</v>
      </c>
      <c r="J15" s="23"/>
      <c r="L15" s="29"/>
    </row>
    <row r="16" spans="2:46" s="28" customFormat="1" ht="6.9" customHeight="1">
      <c r="B16" s="29"/>
      <c r="L16" s="29"/>
    </row>
    <row r="17" spans="2:12" s="28" customFormat="1" ht="12" customHeight="1">
      <c r="B17" s="29"/>
      <c r="D17" s="25" t="s">
        <v>23</v>
      </c>
      <c r="I17" s="25" t="s">
        <v>20</v>
      </c>
      <c r="J17" s="23">
        <f>'Rekapitulácia stavby'!AN13</f>
        <v>0</v>
      </c>
      <c r="L17" s="29"/>
    </row>
    <row r="18" spans="2:12" s="28" customFormat="1" ht="18" customHeight="1">
      <c r="B18" s="29"/>
      <c r="E18" s="13" t="str">
        <f>'Rekapitulácia stavby'!E14</f>
        <v xml:space="preserve"> </v>
      </c>
      <c r="F18" s="13"/>
      <c r="G18" s="13"/>
      <c r="H18" s="13"/>
      <c r="I18" s="25" t="s">
        <v>22</v>
      </c>
      <c r="J18" s="23">
        <f>'Rekapitulácia stavby'!AN14</f>
        <v>0</v>
      </c>
      <c r="L18" s="29"/>
    </row>
    <row r="19" spans="2:12" s="28" customFormat="1" ht="6.9" customHeight="1">
      <c r="B19" s="29"/>
      <c r="L19" s="29"/>
    </row>
    <row r="20" spans="2:12" s="28" customFormat="1" ht="12" customHeight="1">
      <c r="B20" s="29"/>
      <c r="D20" s="25" t="s">
        <v>25</v>
      </c>
      <c r="I20" s="25" t="s">
        <v>20</v>
      </c>
      <c r="J20" s="23"/>
      <c r="L20" s="29"/>
    </row>
    <row r="21" spans="2:12" s="28" customFormat="1" ht="18" customHeight="1">
      <c r="B21" s="29"/>
      <c r="E21" s="23" t="s">
        <v>26</v>
      </c>
      <c r="I21" s="25" t="s">
        <v>22</v>
      </c>
      <c r="J21" s="23"/>
      <c r="L21" s="29"/>
    </row>
    <row r="22" spans="2:12" s="28" customFormat="1" ht="6.9" customHeight="1">
      <c r="B22" s="29"/>
      <c r="L22" s="29"/>
    </row>
    <row r="23" spans="2:12" s="28" customFormat="1" ht="12" customHeight="1">
      <c r="B23" s="29"/>
      <c r="D23" s="25" t="s">
        <v>28</v>
      </c>
      <c r="I23" s="25" t="s">
        <v>20</v>
      </c>
      <c r="J23" s="23"/>
      <c r="L23" s="29"/>
    </row>
    <row r="24" spans="2:12" s="28" customFormat="1" ht="18" customHeight="1">
      <c r="B24" s="29"/>
      <c r="E24" s="23" t="s">
        <v>1644</v>
      </c>
      <c r="I24" s="25" t="s">
        <v>22</v>
      </c>
      <c r="J24" s="23"/>
      <c r="L24" s="29"/>
    </row>
    <row r="25" spans="2:12" s="28" customFormat="1" ht="6.9" customHeight="1">
      <c r="B25" s="29"/>
      <c r="L25" s="29"/>
    </row>
    <row r="26" spans="2:12" s="28" customFormat="1" ht="12" customHeight="1">
      <c r="B26" s="29"/>
      <c r="D26" s="25" t="s">
        <v>30</v>
      </c>
      <c r="L26" s="29"/>
    </row>
    <row r="27" spans="2:12" s="99" customFormat="1" ht="35.25" customHeight="1">
      <c r="B27" s="100"/>
      <c r="E27" s="11" t="s">
        <v>31</v>
      </c>
      <c r="F27" s="11"/>
      <c r="G27" s="11"/>
      <c r="H27" s="11"/>
      <c r="L27" s="100"/>
    </row>
    <row r="28" spans="2:12" s="28" customFormat="1" ht="6.9" customHeight="1">
      <c r="B28" s="29"/>
      <c r="L28" s="29"/>
    </row>
    <row r="29" spans="2:12" s="28" customFormat="1" ht="6.9" customHeight="1">
      <c r="B29" s="29"/>
      <c r="D29" s="56"/>
      <c r="E29" s="56"/>
      <c r="F29" s="56"/>
      <c r="G29" s="56"/>
      <c r="H29" s="56"/>
      <c r="I29" s="56"/>
      <c r="J29" s="56"/>
      <c r="K29" s="56"/>
      <c r="L29" s="29"/>
    </row>
    <row r="30" spans="2:12" s="28" customFormat="1" ht="25.5" customHeight="1">
      <c r="B30" s="29"/>
      <c r="D30" s="101" t="s">
        <v>32</v>
      </c>
      <c r="J30" s="69">
        <f>ROUND(J126, 3)</f>
        <v>16292.200999999999</v>
      </c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14.4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28" customFormat="1" ht="14.4" customHeight="1">
      <c r="B33" s="29"/>
      <c r="D33" s="102" t="s">
        <v>36</v>
      </c>
      <c r="E33" s="35" t="s">
        <v>37</v>
      </c>
      <c r="F33" s="103">
        <f>ROUND((SUM(BE126:BE180)),  3)</f>
        <v>0</v>
      </c>
      <c r="G33" s="104"/>
      <c r="H33" s="104"/>
      <c r="I33" s="105">
        <v>0.23</v>
      </c>
      <c r="J33" s="103">
        <f>ROUND(((SUM(BE126:BE180))*I33),  3)</f>
        <v>0</v>
      </c>
      <c r="L33" s="29"/>
    </row>
    <row r="34" spans="2:12" s="28" customFormat="1" ht="14.4" customHeight="1">
      <c r="B34" s="29"/>
      <c r="E34" s="35" t="s">
        <v>38</v>
      </c>
      <c r="F34" s="91">
        <f>ROUND((SUM(BF126:BF180)),  3)</f>
        <v>16292.200999999999</v>
      </c>
      <c r="I34" s="106">
        <v>0.23</v>
      </c>
      <c r="J34" s="91">
        <f>ROUND(((SUM(BF126:BF180))*I34),  3)</f>
        <v>3747.2060000000001</v>
      </c>
      <c r="L34" s="29"/>
    </row>
    <row r="35" spans="2:12" s="28" customFormat="1" ht="14.4" hidden="1" customHeight="1">
      <c r="B35" s="29"/>
      <c r="E35" s="25" t="s">
        <v>39</v>
      </c>
      <c r="F35" s="91">
        <f>ROUND((SUM(BG126:BG180)),  3)</f>
        <v>0</v>
      </c>
      <c r="I35" s="106">
        <v>0.23</v>
      </c>
      <c r="J35" s="91">
        <f>0</f>
        <v>0</v>
      </c>
      <c r="L35" s="29"/>
    </row>
    <row r="36" spans="2:12" s="28" customFormat="1" ht="14.4" hidden="1" customHeight="1">
      <c r="B36" s="29"/>
      <c r="E36" s="25" t="s">
        <v>40</v>
      </c>
      <c r="F36" s="91">
        <f>ROUND((SUM(BH126:BH180)),  3)</f>
        <v>0</v>
      </c>
      <c r="I36" s="106">
        <v>0.23</v>
      </c>
      <c r="J36" s="91">
        <f>0</f>
        <v>0</v>
      </c>
      <c r="L36" s="29"/>
    </row>
    <row r="37" spans="2:12" s="28" customFormat="1" ht="14.4" hidden="1" customHeight="1">
      <c r="B37" s="29"/>
      <c r="E37" s="35" t="s">
        <v>41</v>
      </c>
      <c r="F37" s="103">
        <f>ROUND((SUM(BI126:BI180)),  3)</f>
        <v>0</v>
      </c>
      <c r="G37" s="104"/>
      <c r="H37" s="104"/>
      <c r="I37" s="105">
        <v>0</v>
      </c>
      <c r="J37" s="103">
        <f>0</f>
        <v>0</v>
      </c>
      <c r="L37" s="29"/>
    </row>
    <row r="38" spans="2:12" s="28" customFormat="1" ht="6.9" customHeight="1">
      <c r="B38" s="29"/>
      <c r="L38" s="29"/>
    </row>
    <row r="39" spans="2:12" s="28" customFormat="1" ht="25.5" customHeight="1">
      <c r="B39" s="29"/>
      <c r="C39" s="107"/>
      <c r="D39" s="108" t="s">
        <v>42</v>
      </c>
      <c r="E39" s="59"/>
      <c r="F39" s="59"/>
      <c r="G39" s="109" t="s">
        <v>43</v>
      </c>
      <c r="H39" s="110" t="s">
        <v>44</v>
      </c>
      <c r="I39" s="59"/>
      <c r="J39" s="111">
        <f>SUM(J30:J37)</f>
        <v>20039.406999999999</v>
      </c>
      <c r="K39" s="112"/>
      <c r="L39" s="29"/>
    </row>
    <row r="40" spans="2:12" s="28" customFormat="1" ht="14.4" customHeight="1">
      <c r="B40" s="29"/>
      <c r="L40" s="29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47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47" s="28" customFormat="1" ht="24.9" customHeight="1">
      <c r="B82" s="29"/>
      <c r="C82" s="20" t="s">
        <v>119</v>
      </c>
      <c r="L82" s="29"/>
    </row>
    <row r="83" spans="2:47" s="28" customFormat="1" ht="6.9" customHeight="1">
      <c r="B83" s="29"/>
      <c r="L83" s="29"/>
    </row>
    <row r="84" spans="2:47" s="28" customFormat="1" ht="12" customHeight="1">
      <c r="B84" s="29"/>
      <c r="C84" s="25" t="s">
        <v>11</v>
      </c>
      <c r="L84" s="29"/>
    </row>
    <row r="85" spans="2:47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47" s="28" customFormat="1" ht="12" customHeight="1">
      <c r="B86" s="29"/>
      <c r="C86" s="25" t="s">
        <v>115</v>
      </c>
      <c r="L86" s="29"/>
    </row>
    <row r="87" spans="2:47" s="28" customFormat="1" ht="16.5" customHeight="1">
      <c r="B87" s="29"/>
      <c r="E87" s="2" t="str">
        <f>E9</f>
        <v>03 - SO 03 - Vodovodná prípojka</v>
      </c>
      <c r="F87" s="2"/>
      <c r="G87" s="2"/>
      <c r="H87" s="2"/>
      <c r="L87" s="29"/>
    </row>
    <row r="88" spans="2:47" s="28" customFormat="1" ht="6.9" customHeight="1">
      <c r="B88" s="29"/>
      <c r="L88" s="29"/>
    </row>
    <row r="89" spans="2:47" s="28" customFormat="1" ht="12" customHeight="1">
      <c r="B89" s="29"/>
      <c r="C89" s="25" t="s">
        <v>15</v>
      </c>
      <c r="F89" s="23" t="str">
        <f>F12</f>
        <v>Medzilaborce</v>
      </c>
      <c r="I89" s="25" t="s">
        <v>17</v>
      </c>
      <c r="J89" s="55" t="str">
        <f>IF(J12="","",J12)</f>
        <v>8. 7. 2025</v>
      </c>
      <c r="L89" s="29"/>
    </row>
    <row r="90" spans="2:47" s="28" customFormat="1" ht="6.9" customHeight="1">
      <c r="B90" s="29"/>
      <c r="L90" s="29"/>
    </row>
    <row r="91" spans="2:47" s="28" customFormat="1" ht="40.049999999999997" customHeight="1">
      <c r="B91" s="29"/>
      <c r="C91" s="25" t="s">
        <v>19</v>
      </c>
      <c r="F91" s="23" t="str">
        <f>E15</f>
        <v>ÚSVIT- ML, n.o., Čapajevova 4923,23, Prešov</v>
      </c>
      <c r="I91" s="25" t="s">
        <v>25</v>
      </c>
      <c r="J91" s="26" t="str">
        <f>E21</f>
        <v>HYDROARCH, s.r.o., Prešov, Ing.arch.Gryglak</v>
      </c>
      <c r="L91" s="29"/>
    </row>
    <row r="92" spans="2:47" s="28" customFormat="1" ht="15.15" customHeight="1">
      <c r="B92" s="29"/>
      <c r="C92" s="25" t="s">
        <v>23</v>
      </c>
      <c r="F92" s="23" t="str">
        <f>IF(E18="","",E18)</f>
        <v xml:space="preserve"> </v>
      </c>
      <c r="I92" s="25" t="s">
        <v>28</v>
      </c>
      <c r="J92" s="26" t="str">
        <f>E24</f>
        <v>Ing.Matošová</v>
      </c>
      <c r="L92" s="29"/>
    </row>
    <row r="93" spans="2:47" s="28" customFormat="1" ht="10.35" customHeight="1">
      <c r="B93" s="29"/>
      <c r="L93" s="29"/>
    </row>
    <row r="94" spans="2:47" s="28" customFormat="1" ht="29.25" customHeight="1">
      <c r="B94" s="29"/>
      <c r="C94" s="115" t="s">
        <v>120</v>
      </c>
      <c r="D94" s="107"/>
      <c r="E94" s="107"/>
      <c r="F94" s="107"/>
      <c r="G94" s="107"/>
      <c r="H94" s="107"/>
      <c r="I94" s="107"/>
      <c r="J94" s="116" t="s">
        <v>121</v>
      </c>
      <c r="K94" s="107"/>
      <c r="L94" s="29"/>
    </row>
    <row r="95" spans="2:47" s="28" customFormat="1" ht="10.35" customHeight="1">
      <c r="B95" s="29"/>
      <c r="L95" s="29"/>
    </row>
    <row r="96" spans="2:47" s="28" customFormat="1" ht="22.8" customHeight="1">
      <c r="B96" s="29"/>
      <c r="C96" s="117" t="s">
        <v>122</v>
      </c>
      <c r="J96" s="69">
        <f>J126</f>
        <v>16292.201000000001</v>
      </c>
      <c r="L96" s="29"/>
      <c r="AU96" s="16" t="s">
        <v>123</v>
      </c>
    </row>
    <row r="97" spans="2:12" s="118" customFormat="1" ht="24.9" customHeight="1">
      <c r="B97" s="119"/>
      <c r="D97" s="120" t="s">
        <v>124</v>
      </c>
      <c r="E97" s="121"/>
      <c r="F97" s="121"/>
      <c r="G97" s="121"/>
      <c r="H97" s="121"/>
      <c r="I97" s="121"/>
      <c r="J97" s="122">
        <f>J127</f>
        <v>15506.630999999999</v>
      </c>
      <c r="L97" s="119"/>
    </row>
    <row r="98" spans="2:12" s="88" customFormat="1" ht="19.95" customHeight="1">
      <c r="B98" s="123"/>
      <c r="D98" s="124" t="s">
        <v>125</v>
      </c>
      <c r="E98" s="125"/>
      <c r="F98" s="125"/>
      <c r="G98" s="125"/>
      <c r="H98" s="125"/>
      <c r="I98" s="125"/>
      <c r="J98" s="126">
        <f>J128</f>
        <v>9782.8799999999992</v>
      </c>
      <c r="L98" s="123"/>
    </row>
    <row r="99" spans="2:12" s="88" customFormat="1" ht="19.95" customHeight="1">
      <c r="B99" s="123"/>
      <c r="D99" s="124" t="s">
        <v>415</v>
      </c>
      <c r="E99" s="125"/>
      <c r="F99" s="125"/>
      <c r="G99" s="125"/>
      <c r="H99" s="125"/>
      <c r="I99" s="125"/>
      <c r="J99" s="126">
        <f>J141</f>
        <v>636.84800000000007</v>
      </c>
      <c r="L99" s="123"/>
    </row>
    <row r="100" spans="2:12" s="88" customFormat="1" ht="19.95" customHeight="1">
      <c r="B100" s="123"/>
      <c r="D100" s="124" t="s">
        <v>1645</v>
      </c>
      <c r="E100" s="125"/>
      <c r="F100" s="125"/>
      <c r="G100" s="125"/>
      <c r="H100" s="125"/>
      <c r="I100" s="125"/>
      <c r="J100" s="126">
        <f>J146</f>
        <v>3315.57</v>
      </c>
      <c r="L100" s="123"/>
    </row>
    <row r="101" spans="2:12" s="88" customFormat="1" ht="19.95" customHeight="1">
      <c r="B101" s="123"/>
      <c r="D101" s="124" t="s">
        <v>418</v>
      </c>
      <c r="E101" s="125"/>
      <c r="F101" s="125"/>
      <c r="G101" s="125"/>
      <c r="H101" s="125"/>
      <c r="I101" s="125"/>
      <c r="J101" s="126">
        <f>J168</f>
        <v>1771.3330000000001</v>
      </c>
      <c r="L101" s="123"/>
    </row>
    <row r="102" spans="2:12" s="118" customFormat="1" ht="24.9" customHeight="1">
      <c r="B102" s="119"/>
      <c r="D102" s="120" t="s">
        <v>128</v>
      </c>
      <c r="E102" s="121"/>
      <c r="F102" s="121"/>
      <c r="G102" s="121"/>
      <c r="H102" s="121"/>
      <c r="I102" s="121"/>
      <c r="J102" s="122">
        <f>J170</f>
        <v>255.61</v>
      </c>
      <c r="L102" s="119"/>
    </row>
    <row r="103" spans="2:12" s="88" customFormat="1" ht="19.95" customHeight="1">
      <c r="B103" s="123"/>
      <c r="D103" s="124" t="s">
        <v>421</v>
      </c>
      <c r="E103" s="125"/>
      <c r="F103" s="125"/>
      <c r="G103" s="125"/>
      <c r="H103" s="125"/>
      <c r="I103" s="125"/>
      <c r="J103" s="126">
        <f>J171</f>
        <v>255.61</v>
      </c>
      <c r="L103" s="123"/>
    </row>
    <row r="104" spans="2:12" s="118" customFormat="1" ht="24.9" customHeight="1">
      <c r="B104" s="119"/>
      <c r="D104" s="120" t="s">
        <v>1252</v>
      </c>
      <c r="E104" s="121"/>
      <c r="F104" s="121"/>
      <c r="G104" s="121"/>
      <c r="H104" s="121"/>
      <c r="I104" s="121"/>
      <c r="J104" s="122">
        <f>J175</f>
        <v>529.96</v>
      </c>
      <c r="L104" s="119"/>
    </row>
    <row r="105" spans="2:12" s="88" customFormat="1" ht="19.95" customHeight="1">
      <c r="B105" s="123"/>
      <c r="D105" s="124" t="s">
        <v>1651</v>
      </c>
      <c r="E105" s="125"/>
      <c r="F105" s="125"/>
      <c r="G105" s="125"/>
      <c r="H105" s="125"/>
      <c r="I105" s="125"/>
      <c r="J105" s="126">
        <f>J176</f>
        <v>179.96</v>
      </c>
      <c r="L105" s="123"/>
    </row>
    <row r="106" spans="2:12" s="88" customFormat="1" ht="19.95" customHeight="1">
      <c r="B106" s="123"/>
      <c r="D106" s="124" t="s">
        <v>2642</v>
      </c>
      <c r="E106" s="125"/>
      <c r="F106" s="125"/>
      <c r="G106" s="125"/>
      <c r="H106" s="125"/>
      <c r="I106" s="125"/>
      <c r="J106" s="126">
        <f>J179</f>
        <v>350</v>
      </c>
      <c r="L106" s="123"/>
    </row>
    <row r="107" spans="2:12" s="28" customFormat="1" ht="21.9" customHeight="1">
      <c r="B107" s="29"/>
      <c r="L107" s="29"/>
    </row>
    <row r="108" spans="2:12" s="28" customFormat="1" ht="6.9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9"/>
    </row>
    <row r="112" spans="2:12" s="28" customFormat="1" ht="6.9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29"/>
    </row>
    <row r="113" spans="2:63" s="28" customFormat="1" ht="24.9" customHeight="1">
      <c r="B113" s="29"/>
      <c r="C113" s="20" t="s">
        <v>135</v>
      </c>
      <c r="L113" s="29"/>
    </row>
    <row r="114" spans="2:63" s="28" customFormat="1" ht="6.9" customHeight="1">
      <c r="B114" s="29"/>
      <c r="L114" s="29"/>
    </row>
    <row r="115" spans="2:63" s="28" customFormat="1" ht="12" customHeight="1">
      <c r="B115" s="29"/>
      <c r="C115" s="25" t="s">
        <v>11</v>
      </c>
      <c r="L115" s="29"/>
    </row>
    <row r="116" spans="2:63" s="28" customFormat="1" ht="16.5" customHeight="1">
      <c r="B116" s="29"/>
      <c r="E116" s="191" t="str">
        <f>E7</f>
        <v>Denný stacionár Medzilaborce - Adaptácia</v>
      </c>
      <c r="F116" s="191"/>
      <c r="G116" s="191"/>
      <c r="H116" s="191"/>
      <c r="L116" s="29"/>
    </row>
    <row r="117" spans="2:63" s="28" customFormat="1" ht="12" customHeight="1">
      <c r="B117" s="29"/>
      <c r="C117" s="25" t="s">
        <v>115</v>
      </c>
      <c r="L117" s="29"/>
    </row>
    <row r="118" spans="2:63" s="28" customFormat="1" ht="16.5" customHeight="1">
      <c r="B118" s="29"/>
      <c r="E118" s="2" t="str">
        <f>E9</f>
        <v>03 - SO 03 - Vodovodná prípojka</v>
      </c>
      <c r="F118" s="2"/>
      <c r="G118" s="2"/>
      <c r="H118" s="2"/>
      <c r="L118" s="29"/>
    </row>
    <row r="119" spans="2:63" s="28" customFormat="1" ht="6.9" customHeight="1">
      <c r="B119" s="29"/>
      <c r="L119" s="29"/>
    </row>
    <row r="120" spans="2:63" s="28" customFormat="1" ht="12" customHeight="1">
      <c r="B120" s="29"/>
      <c r="C120" s="25" t="s">
        <v>15</v>
      </c>
      <c r="F120" s="23" t="str">
        <f>F12</f>
        <v>Medzilaborce</v>
      </c>
      <c r="I120" s="25" t="s">
        <v>17</v>
      </c>
      <c r="J120" s="55" t="str">
        <f>IF(J12="","",J12)</f>
        <v>8. 7. 2025</v>
      </c>
      <c r="L120" s="29"/>
    </row>
    <row r="121" spans="2:63" s="28" customFormat="1" ht="6.9" customHeight="1">
      <c r="B121" s="29"/>
      <c r="L121" s="29"/>
    </row>
    <row r="122" spans="2:63" s="28" customFormat="1" ht="40.049999999999997" customHeight="1">
      <c r="B122" s="29"/>
      <c r="C122" s="25" t="s">
        <v>19</v>
      </c>
      <c r="F122" s="23" t="str">
        <f>E15</f>
        <v>ÚSVIT- ML, n.o., Čapajevova 4923,23, Prešov</v>
      </c>
      <c r="I122" s="25" t="s">
        <v>25</v>
      </c>
      <c r="J122" s="26" t="str">
        <f>E21</f>
        <v>HYDROARCH, s.r.o., Prešov, Ing.arch.Gryglak</v>
      </c>
      <c r="L122" s="29"/>
    </row>
    <row r="123" spans="2:63" s="28" customFormat="1" ht="15.15" customHeight="1">
      <c r="B123" s="29"/>
      <c r="C123" s="25" t="s">
        <v>23</v>
      </c>
      <c r="F123" s="23" t="str">
        <f>IF(E18="","",E18)</f>
        <v xml:space="preserve"> </v>
      </c>
      <c r="I123" s="25" t="s">
        <v>28</v>
      </c>
      <c r="J123" s="26" t="str">
        <f>E24</f>
        <v>Ing.Matošová</v>
      </c>
      <c r="L123" s="29"/>
    </row>
    <row r="124" spans="2:63" s="28" customFormat="1" ht="10.35" customHeight="1">
      <c r="B124" s="29"/>
      <c r="L124" s="29"/>
    </row>
    <row r="125" spans="2:63" s="127" customFormat="1" ht="29.25" customHeight="1">
      <c r="B125" s="128"/>
      <c r="C125" s="129" t="s">
        <v>136</v>
      </c>
      <c r="D125" s="130" t="s">
        <v>57</v>
      </c>
      <c r="E125" s="130" t="s">
        <v>53</v>
      </c>
      <c r="F125" s="130" t="s">
        <v>54</v>
      </c>
      <c r="G125" s="130" t="s">
        <v>137</v>
      </c>
      <c r="H125" s="130" t="s">
        <v>138</v>
      </c>
      <c r="I125" s="130" t="s">
        <v>139</v>
      </c>
      <c r="J125" s="131" t="s">
        <v>121</v>
      </c>
      <c r="K125" s="132" t="s">
        <v>140</v>
      </c>
      <c r="L125" s="128"/>
      <c r="M125" s="61"/>
      <c r="N125" s="62" t="s">
        <v>36</v>
      </c>
      <c r="O125" s="62" t="s">
        <v>141</v>
      </c>
      <c r="P125" s="62" t="s">
        <v>142</v>
      </c>
      <c r="Q125" s="62" t="s">
        <v>143</v>
      </c>
      <c r="R125" s="62" t="s">
        <v>144</v>
      </c>
      <c r="S125" s="62" t="s">
        <v>145</v>
      </c>
      <c r="T125" s="63" t="s">
        <v>146</v>
      </c>
    </row>
    <row r="126" spans="2:63" s="28" customFormat="1" ht="22.8" customHeight="1">
      <c r="B126" s="29"/>
      <c r="C126" s="67" t="s">
        <v>122</v>
      </c>
      <c r="J126" s="133">
        <f>BK126</f>
        <v>16292.201000000001</v>
      </c>
      <c r="L126" s="29"/>
      <c r="M126" s="64"/>
      <c r="N126" s="56"/>
      <c r="O126" s="56"/>
      <c r="P126" s="134">
        <f>P127+P170+P175</f>
        <v>708.29624150000018</v>
      </c>
      <c r="Q126" s="56"/>
      <c r="R126" s="134">
        <f>R127+R170+R175</f>
        <v>43.527817355999993</v>
      </c>
      <c r="S126" s="56"/>
      <c r="T126" s="135">
        <f>T127+T170+T175</f>
        <v>0</v>
      </c>
      <c r="AT126" s="16" t="s">
        <v>71</v>
      </c>
      <c r="AU126" s="16" t="s">
        <v>123</v>
      </c>
      <c r="BK126" s="136">
        <f>BK127+BK170+BK175</f>
        <v>16292.201000000001</v>
      </c>
    </row>
    <row r="127" spans="2:63" s="137" customFormat="1" ht="25.95" customHeight="1">
      <c r="B127" s="138"/>
      <c r="D127" s="139" t="s">
        <v>71</v>
      </c>
      <c r="E127" s="140" t="s">
        <v>147</v>
      </c>
      <c r="F127" s="140" t="s">
        <v>148</v>
      </c>
      <c r="J127" s="141">
        <f>BK127</f>
        <v>15506.630999999999</v>
      </c>
      <c r="L127" s="138"/>
      <c r="M127" s="142"/>
      <c r="P127" s="143">
        <f>P128+P141+P146+P168</f>
        <v>705.64383150000015</v>
      </c>
      <c r="R127" s="143">
        <f>R128+R141+R146+R168</f>
        <v>43.510861045999995</v>
      </c>
      <c r="T127" s="144">
        <f>T128+T141+T146+T168</f>
        <v>0</v>
      </c>
      <c r="AR127" s="139" t="s">
        <v>79</v>
      </c>
      <c r="AT127" s="145" t="s">
        <v>71</v>
      </c>
      <c r="AU127" s="145" t="s">
        <v>72</v>
      </c>
      <c r="AY127" s="139" t="s">
        <v>149</v>
      </c>
      <c r="BK127" s="146">
        <f>BK128+BK141+BK146+BK168</f>
        <v>15506.630999999999</v>
      </c>
    </row>
    <row r="128" spans="2:63" s="137" customFormat="1" ht="22.8" customHeight="1">
      <c r="B128" s="138"/>
      <c r="D128" s="139" t="s">
        <v>71</v>
      </c>
      <c r="E128" s="147" t="s">
        <v>79</v>
      </c>
      <c r="F128" s="147" t="s">
        <v>150</v>
      </c>
      <c r="J128" s="148">
        <f>BK128</f>
        <v>9782.8799999999992</v>
      </c>
      <c r="L128" s="138"/>
      <c r="M128" s="142"/>
      <c r="P128" s="143">
        <f>SUM(P129:P140)</f>
        <v>586.74792000000002</v>
      </c>
      <c r="R128" s="143">
        <f>SUM(R129:R140)</f>
        <v>19.0657675</v>
      </c>
      <c r="T128" s="144">
        <f>SUM(T129:T140)</f>
        <v>0</v>
      </c>
      <c r="AR128" s="139" t="s">
        <v>79</v>
      </c>
      <c r="AT128" s="145" t="s">
        <v>71</v>
      </c>
      <c r="AU128" s="145" t="s">
        <v>79</v>
      </c>
      <c r="AY128" s="139" t="s">
        <v>149</v>
      </c>
      <c r="BK128" s="146">
        <f>SUM(BK129:BK140)</f>
        <v>9782.8799999999992</v>
      </c>
    </row>
    <row r="129" spans="2:65" s="28" customFormat="1" ht="21.75" customHeight="1">
      <c r="B129" s="149"/>
      <c r="C129" s="150" t="s">
        <v>79</v>
      </c>
      <c r="D129" s="150" t="s">
        <v>151</v>
      </c>
      <c r="E129" s="151" t="s">
        <v>2645</v>
      </c>
      <c r="F129" s="152" t="s">
        <v>2646</v>
      </c>
      <c r="G129" s="153" t="s">
        <v>164</v>
      </c>
      <c r="H129" s="154">
        <v>24.95</v>
      </c>
      <c r="I129" s="154">
        <v>15.17</v>
      </c>
      <c r="J129" s="154">
        <f t="shared" ref="J129:J140" si="0">ROUND(I129*H129,3)</f>
        <v>378.49200000000002</v>
      </c>
      <c r="K129" s="155"/>
      <c r="L129" s="29"/>
      <c r="M129" s="156"/>
      <c r="N129" s="157" t="s">
        <v>38</v>
      </c>
      <c r="O129" s="158">
        <v>0.83799999999999997</v>
      </c>
      <c r="P129" s="158">
        <f t="shared" ref="P129:P140" si="1">O129*H129</f>
        <v>20.908099999999997</v>
      </c>
      <c r="Q129" s="158">
        <v>0</v>
      </c>
      <c r="R129" s="158">
        <f t="shared" ref="R129:R140" si="2">Q129*H129</f>
        <v>0</v>
      </c>
      <c r="S129" s="158">
        <v>0</v>
      </c>
      <c r="T129" s="159">
        <f t="shared" ref="T129:T140" si="3">S129*H129</f>
        <v>0</v>
      </c>
      <c r="AR129" s="160" t="s">
        <v>155</v>
      </c>
      <c r="AT129" s="160" t="s">
        <v>151</v>
      </c>
      <c r="AU129" s="160" t="s">
        <v>85</v>
      </c>
      <c r="AY129" s="16" t="s">
        <v>149</v>
      </c>
      <c r="BE129" s="161">
        <f t="shared" ref="BE129:BE140" si="4">IF(N129="základná",J129,0)</f>
        <v>0</v>
      </c>
      <c r="BF129" s="161">
        <f t="shared" ref="BF129:BF140" si="5">IF(N129="znížená",J129,0)</f>
        <v>378.49200000000002</v>
      </c>
      <c r="BG129" s="161">
        <f t="shared" ref="BG129:BG140" si="6">IF(N129="zákl. prenesená",J129,0)</f>
        <v>0</v>
      </c>
      <c r="BH129" s="161">
        <f t="shared" ref="BH129:BH140" si="7">IF(N129="zníž. prenesená",J129,0)</f>
        <v>0</v>
      </c>
      <c r="BI129" s="161">
        <f t="shared" ref="BI129:BI140" si="8">IF(N129="nulová",J129,0)</f>
        <v>0</v>
      </c>
      <c r="BJ129" s="16" t="s">
        <v>85</v>
      </c>
      <c r="BK129" s="162">
        <f t="shared" ref="BK129:BK140" si="9">ROUND(I129*H129,3)</f>
        <v>378.49200000000002</v>
      </c>
      <c r="BL129" s="16" t="s">
        <v>155</v>
      </c>
      <c r="BM129" s="160" t="s">
        <v>2772</v>
      </c>
    </row>
    <row r="130" spans="2:65" s="28" customFormat="1" ht="24.15" customHeight="1">
      <c r="B130" s="149"/>
      <c r="C130" s="150" t="s">
        <v>85</v>
      </c>
      <c r="D130" s="150" t="s">
        <v>151</v>
      </c>
      <c r="E130" s="151" t="s">
        <v>2648</v>
      </c>
      <c r="F130" s="152" t="s">
        <v>2649</v>
      </c>
      <c r="G130" s="153" t="s">
        <v>164</v>
      </c>
      <c r="H130" s="154">
        <v>7.4850000000000003</v>
      </c>
      <c r="I130" s="154">
        <v>1.1499999999999999</v>
      </c>
      <c r="J130" s="154">
        <f t="shared" si="0"/>
        <v>8.6080000000000005</v>
      </c>
      <c r="K130" s="155"/>
      <c r="L130" s="29"/>
      <c r="M130" s="156"/>
      <c r="N130" s="157" t="s">
        <v>38</v>
      </c>
      <c r="O130" s="158">
        <v>4.2000000000000003E-2</v>
      </c>
      <c r="P130" s="158">
        <f t="shared" si="1"/>
        <v>0.31437000000000004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AR130" s="160" t="s">
        <v>155</v>
      </c>
      <c r="AT130" s="160" t="s">
        <v>151</v>
      </c>
      <c r="AU130" s="160" t="s">
        <v>85</v>
      </c>
      <c r="AY130" s="16" t="s">
        <v>149</v>
      </c>
      <c r="BE130" s="161">
        <f t="shared" si="4"/>
        <v>0</v>
      </c>
      <c r="BF130" s="161">
        <f t="shared" si="5"/>
        <v>8.6080000000000005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6" t="s">
        <v>85</v>
      </c>
      <c r="BK130" s="162">
        <f t="shared" si="9"/>
        <v>8.6080000000000005</v>
      </c>
      <c r="BL130" s="16" t="s">
        <v>155</v>
      </c>
      <c r="BM130" s="160" t="s">
        <v>2773</v>
      </c>
    </row>
    <row r="131" spans="2:65" s="28" customFormat="1" ht="16.5" customHeight="1">
      <c r="B131" s="149"/>
      <c r="C131" s="150" t="s">
        <v>161</v>
      </c>
      <c r="D131" s="150" t="s">
        <v>151</v>
      </c>
      <c r="E131" s="151" t="s">
        <v>2108</v>
      </c>
      <c r="F131" s="152" t="s">
        <v>2109</v>
      </c>
      <c r="G131" s="153" t="s">
        <v>164</v>
      </c>
      <c r="H131" s="154">
        <v>75.400000000000006</v>
      </c>
      <c r="I131" s="154">
        <v>25.89</v>
      </c>
      <c r="J131" s="154">
        <f t="shared" si="0"/>
        <v>1952.106</v>
      </c>
      <c r="K131" s="155"/>
      <c r="L131" s="29"/>
      <c r="M131" s="156"/>
      <c r="N131" s="157" t="s">
        <v>38</v>
      </c>
      <c r="O131" s="158">
        <v>1.5089999999999999</v>
      </c>
      <c r="P131" s="158">
        <f t="shared" si="1"/>
        <v>113.7786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AR131" s="160" t="s">
        <v>155</v>
      </c>
      <c r="AT131" s="160" t="s">
        <v>151</v>
      </c>
      <c r="AU131" s="160" t="s">
        <v>85</v>
      </c>
      <c r="AY131" s="16" t="s">
        <v>149</v>
      </c>
      <c r="BE131" s="161">
        <f t="shared" si="4"/>
        <v>0</v>
      </c>
      <c r="BF131" s="161">
        <f t="shared" si="5"/>
        <v>1952.106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6" t="s">
        <v>85</v>
      </c>
      <c r="BK131" s="162">
        <f t="shared" si="9"/>
        <v>1952.106</v>
      </c>
      <c r="BL131" s="16" t="s">
        <v>155</v>
      </c>
      <c r="BM131" s="160" t="s">
        <v>2774</v>
      </c>
    </row>
    <row r="132" spans="2:65" s="28" customFormat="1" ht="37.799999999999997" customHeight="1">
      <c r="B132" s="149"/>
      <c r="C132" s="150" t="s">
        <v>155</v>
      </c>
      <c r="D132" s="150" t="s">
        <v>151</v>
      </c>
      <c r="E132" s="151" t="s">
        <v>2652</v>
      </c>
      <c r="F132" s="152" t="s">
        <v>2653</v>
      </c>
      <c r="G132" s="153" t="s">
        <v>164</v>
      </c>
      <c r="H132" s="154">
        <v>22.62</v>
      </c>
      <c r="I132" s="154">
        <v>1.42</v>
      </c>
      <c r="J132" s="154">
        <f t="shared" si="0"/>
        <v>32.119999999999997</v>
      </c>
      <c r="K132" s="155"/>
      <c r="L132" s="29"/>
      <c r="M132" s="156"/>
      <c r="N132" s="157" t="s">
        <v>38</v>
      </c>
      <c r="O132" s="158">
        <v>0.08</v>
      </c>
      <c r="P132" s="158">
        <f t="shared" si="1"/>
        <v>1.8096000000000001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AR132" s="160" t="s">
        <v>155</v>
      </c>
      <c r="AT132" s="160" t="s">
        <v>151</v>
      </c>
      <c r="AU132" s="160" t="s">
        <v>85</v>
      </c>
      <c r="AY132" s="16" t="s">
        <v>149</v>
      </c>
      <c r="BE132" s="161">
        <f t="shared" si="4"/>
        <v>0</v>
      </c>
      <c r="BF132" s="161">
        <f t="shared" si="5"/>
        <v>32.119999999999997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6" t="s">
        <v>85</v>
      </c>
      <c r="BK132" s="162">
        <f t="shared" si="9"/>
        <v>32.119999999999997</v>
      </c>
      <c r="BL132" s="16" t="s">
        <v>155</v>
      </c>
      <c r="BM132" s="160" t="s">
        <v>2775</v>
      </c>
    </row>
    <row r="133" spans="2:65" s="28" customFormat="1" ht="24.15" customHeight="1">
      <c r="B133" s="149"/>
      <c r="C133" s="150" t="s">
        <v>169</v>
      </c>
      <c r="D133" s="150" t="s">
        <v>151</v>
      </c>
      <c r="E133" s="151" t="s">
        <v>2111</v>
      </c>
      <c r="F133" s="152" t="s">
        <v>2112</v>
      </c>
      <c r="G133" s="153" t="s">
        <v>154</v>
      </c>
      <c r="H133" s="154">
        <v>94.25</v>
      </c>
      <c r="I133" s="154">
        <v>5.29</v>
      </c>
      <c r="J133" s="154">
        <f t="shared" si="0"/>
        <v>498.58300000000003</v>
      </c>
      <c r="K133" s="155"/>
      <c r="L133" s="29"/>
      <c r="M133" s="156"/>
      <c r="N133" s="157" t="s">
        <v>38</v>
      </c>
      <c r="O133" s="158">
        <v>0.249</v>
      </c>
      <c r="P133" s="158">
        <f t="shared" si="1"/>
        <v>23.468250000000001</v>
      </c>
      <c r="Q133" s="158">
        <v>9.1E-4</v>
      </c>
      <c r="R133" s="158">
        <f t="shared" si="2"/>
        <v>8.5767499999999997E-2</v>
      </c>
      <c r="S133" s="158">
        <v>0</v>
      </c>
      <c r="T133" s="159">
        <f t="shared" si="3"/>
        <v>0</v>
      </c>
      <c r="AR133" s="160" t="s">
        <v>155</v>
      </c>
      <c r="AT133" s="160" t="s">
        <v>151</v>
      </c>
      <c r="AU133" s="160" t="s">
        <v>85</v>
      </c>
      <c r="AY133" s="16" t="s">
        <v>149</v>
      </c>
      <c r="BE133" s="161">
        <f t="shared" si="4"/>
        <v>0</v>
      </c>
      <c r="BF133" s="161">
        <f t="shared" si="5"/>
        <v>498.58300000000003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6" t="s">
        <v>85</v>
      </c>
      <c r="BK133" s="162">
        <f t="shared" si="9"/>
        <v>498.58300000000003</v>
      </c>
      <c r="BL133" s="16" t="s">
        <v>155</v>
      </c>
      <c r="BM133" s="160" t="s">
        <v>2776</v>
      </c>
    </row>
    <row r="134" spans="2:65" s="28" customFormat="1" ht="24.15" customHeight="1">
      <c r="B134" s="149"/>
      <c r="C134" s="150" t="s">
        <v>173</v>
      </c>
      <c r="D134" s="150" t="s">
        <v>151</v>
      </c>
      <c r="E134" s="151" t="s">
        <v>2114</v>
      </c>
      <c r="F134" s="152" t="s">
        <v>2115</v>
      </c>
      <c r="G134" s="153" t="s">
        <v>154</v>
      </c>
      <c r="H134" s="154">
        <v>94.25</v>
      </c>
      <c r="I134" s="154">
        <v>3.33</v>
      </c>
      <c r="J134" s="154">
        <f t="shared" si="0"/>
        <v>313.85300000000001</v>
      </c>
      <c r="K134" s="155"/>
      <c r="L134" s="29"/>
      <c r="M134" s="156"/>
      <c r="N134" s="157" t="s">
        <v>38</v>
      </c>
      <c r="O134" s="158">
        <v>0.188</v>
      </c>
      <c r="P134" s="158">
        <f t="shared" si="1"/>
        <v>17.719000000000001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AR134" s="160" t="s">
        <v>155</v>
      </c>
      <c r="AT134" s="160" t="s">
        <v>151</v>
      </c>
      <c r="AU134" s="160" t="s">
        <v>85</v>
      </c>
      <c r="AY134" s="16" t="s">
        <v>149</v>
      </c>
      <c r="BE134" s="161">
        <f t="shared" si="4"/>
        <v>0</v>
      </c>
      <c r="BF134" s="161">
        <f t="shared" si="5"/>
        <v>313.85300000000001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6" t="s">
        <v>85</v>
      </c>
      <c r="BK134" s="162">
        <f t="shared" si="9"/>
        <v>313.85300000000001</v>
      </c>
      <c r="BL134" s="16" t="s">
        <v>155</v>
      </c>
      <c r="BM134" s="160" t="s">
        <v>2777</v>
      </c>
    </row>
    <row r="135" spans="2:65" s="28" customFormat="1" ht="24.15" customHeight="1">
      <c r="B135" s="149"/>
      <c r="C135" s="150" t="s">
        <v>177</v>
      </c>
      <c r="D135" s="150" t="s">
        <v>151</v>
      </c>
      <c r="E135" s="151" t="s">
        <v>2657</v>
      </c>
      <c r="F135" s="152" t="s">
        <v>2658</v>
      </c>
      <c r="G135" s="153" t="s">
        <v>164</v>
      </c>
      <c r="H135" s="154">
        <v>100.35</v>
      </c>
      <c r="I135" s="154">
        <v>53.77</v>
      </c>
      <c r="J135" s="154">
        <f t="shared" si="0"/>
        <v>5395.82</v>
      </c>
      <c r="K135" s="155"/>
      <c r="L135" s="29"/>
      <c r="M135" s="156"/>
      <c r="N135" s="157" t="s">
        <v>38</v>
      </c>
      <c r="O135" s="158">
        <v>3.6030000000000002</v>
      </c>
      <c r="P135" s="158">
        <f t="shared" si="1"/>
        <v>361.56105000000002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AR135" s="160" t="s">
        <v>155</v>
      </c>
      <c r="AT135" s="160" t="s">
        <v>151</v>
      </c>
      <c r="AU135" s="160" t="s">
        <v>85</v>
      </c>
      <c r="AY135" s="16" t="s">
        <v>149</v>
      </c>
      <c r="BE135" s="161">
        <f t="shared" si="4"/>
        <v>0</v>
      </c>
      <c r="BF135" s="161">
        <f t="shared" si="5"/>
        <v>5395.82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6" t="s">
        <v>85</v>
      </c>
      <c r="BK135" s="162">
        <f t="shared" si="9"/>
        <v>5395.82</v>
      </c>
      <c r="BL135" s="16" t="s">
        <v>155</v>
      </c>
      <c r="BM135" s="160" t="s">
        <v>2778</v>
      </c>
    </row>
    <row r="136" spans="2:65" s="28" customFormat="1" ht="33" customHeight="1">
      <c r="B136" s="149"/>
      <c r="C136" s="150" t="s">
        <v>181</v>
      </c>
      <c r="D136" s="150" t="s">
        <v>151</v>
      </c>
      <c r="E136" s="151" t="s">
        <v>2660</v>
      </c>
      <c r="F136" s="152" t="s">
        <v>2661</v>
      </c>
      <c r="G136" s="153" t="s">
        <v>164</v>
      </c>
      <c r="H136" s="154">
        <v>27.3</v>
      </c>
      <c r="I136" s="154">
        <v>4.37</v>
      </c>
      <c r="J136" s="154">
        <f t="shared" si="0"/>
        <v>119.301</v>
      </c>
      <c r="K136" s="155"/>
      <c r="L136" s="29"/>
      <c r="M136" s="156"/>
      <c r="N136" s="157" t="s">
        <v>38</v>
      </c>
      <c r="O136" s="158">
        <v>5.9900000000000002E-2</v>
      </c>
      <c r="P136" s="158">
        <f t="shared" si="1"/>
        <v>1.63527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AR136" s="160" t="s">
        <v>155</v>
      </c>
      <c r="AT136" s="160" t="s">
        <v>151</v>
      </c>
      <c r="AU136" s="160" t="s">
        <v>85</v>
      </c>
      <c r="AY136" s="16" t="s">
        <v>149</v>
      </c>
      <c r="BE136" s="161">
        <f t="shared" si="4"/>
        <v>0</v>
      </c>
      <c r="BF136" s="161">
        <f t="shared" si="5"/>
        <v>119.301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6" t="s">
        <v>85</v>
      </c>
      <c r="BK136" s="162">
        <f t="shared" si="9"/>
        <v>119.301</v>
      </c>
      <c r="BL136" s="16" t="s">
        <v>155</v>
      </c>
      <c r="BM136" s="160" t="s">
        <v>2779</v>
      </c>
    </row>
    <row r="137" spans="2:65" s="28" customFormat="1" ht="16.5" customHeight="1">
      <c r="B137" s="149"/>
      <c r="C137" s="150" t="s">
        <v>185</v>
      </c>
      <c r="D137" s="150" t="s">
        <v>151</v>
      </c>
      <c r="E137" s="151" t="s">
        <v>182</v>
      </c>
      <c r="F137" s="152" t="s">
        <v>183</v>
      </c>
      <c r="G137" s="153" t="s">
        <v>164</v>
      </c>
      <c r="H137" s="154">
        <v>27.3</v>
      </c>
      <c r="I137" s="154">
        <v>0.88</v>
      </c>
      <c r="J137" s="154">
        <f t="shared" si="0"/>
        <v>24.024000000000001</v>
      </c>
      <c r="K137" s="155"/>
      <c r="L137" s="29"/>
      <c r="M137" s="156"/>
      <c r="N137" s="157" t="s">
        <v>38</v>
      </c>
      <c r="O137" s="158">
        <v>8.9999999999999993E-3</v>
      </c>
      <c r="P137" s="158">
        <f t="shared" si="1"/>
        <v>0.24569999999999997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AR137" s="160" t="s">
        <v>155</v>
      </c>
      <c r="AT137" s="160" t="s">
        <v>151</v>
      </c>
      <c r="AU137" s="160" t="s">
        <v>85</v>
      </c>
      <c r="AY137" s="16" t="s">
        <v>149</v>
      </c>
      <c r="BE137" s="161">
        <f t="shared" si="4"/>
        <v>0</v>
      </c>
      <c r="BF137" s="161">
        <f t="shared" si="5"/>
        <v>24.024000000000001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6" t="s">
        <v>85</v>
      </c>
      <c r="BK137" s="162">
        <f t="shared" si="9"/>
        <v>24.024000000000001</v>
      </c>
      <c r="BL137" s="16" t="s">
        <v>155</v>
      </c>
      <c r="BM137" s="160" t="s">
        <v>2780</v>
      </c>
    </row>
    <row r="138" spans="2:65" s="28" customFormat="1" ht="24.15" customHeight="1">
      <c r="B138" s="149"/>
      <c r="C138" s="150" t="s">
        <v>191</v>
      </c>
      <c r="D138" s="150" t="s">
        <v>151</v>
      </c>
      <c r="E138" s="151" t="s">
        <v>428</v>
      </c>
      <c r="F138" s="152" t="s">
        <v>429</v>
      </c>
      <c r="G138" s="153" t="s">
        <v>164</v>
      </c>
      <c r="H138" s="154">
        <v>69.5</v>
      </c>
      <c r="I138" s="154">
        <v>4.71</v>
      </c>
      <c r="J138" s="154">
        <f t="shared" si="0"/>
        <v>327.34500000000003</v>
      </c>
      <c r="K138" s="155"/>
      <c r="L138" s="29"/>
      <c r="M138" s="156"/>
      <c r="N138" s="157" t="s">
        <v>38</v>
      </c>
      <c r="O138" s="158">
        <v>0.24199999999999999</v>
      </c>
      <c r="P138" s="158">
        <f t="shared" si="1"/>
        <v>16.818999999999999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AR138" s="160" t="s">
        <v>155</v>
      </c>
      <c r="AT138" s="160" t="s">
        <v>151</v>
      </c>
      <c r="AU138" s="160" t="s">
        <v>85</v>
      </c>
      <c r="AY138" s="16" t="s">
        <v>149</v>
      </c>
      <c r="BE138" s="161">
        <f t="shared" si="4"/>
        <v>0</v>
      </c>
      <c r="BF138" s="161">
        <f t="shared" si="5"/>
        <v>327.34500000000003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6" t="s">
        <v>85</v>
      </c>
      <c r="BK138" s="162">
        <f t="shared" si="9"/>
        <v>327.34500000000003</v>
      </c>
      <c r="BL138" s="16" t="s">
        <v>155</v>
      </c>
      <c r="BM138" s="160" t="s">
        <v>2781</v>
      </c>
    </row>
    <row r="139" spans="2:65" s="28" customFormat="1" ht="24.15" customHeight="1">
      <c r="B139" s="149"/>
      <c r="C139" s="150" t="s">
        <v>196</v>
      </c>
      <c r="D139" s="150" t="s">
        <v>151</v>
      </c>
      <c r="E139" s="151" t="s">
        <v>2665</v>
      </c>
      <c r="F139" s="152" t="s">
        <v>2124</v>
      </c>
      <c r="G139" s="153" t="s">
        <v>164</v>
      </c>
      <c r="H139" s="154">
        <v>18.98</v>
      </c>
      <c r="I139" s="154">
        <v>22.4</v>
      </c>
      <c r="J139" s="154">
        <f t="shared" si="0"/>
        <v>425.15199999999999</v>
      </c>
      <c r="K139" s="155"/>
      <c r="L139" s="29"/>
      <c r="M139" s="156"/>
      <c r="N139" s="157" t="s">
        <v>38</v>
      </c>
      <c r="O139" s="158">
        <v>1.5009999999999999</v>
      </c>
      <c r="P139" s="158">
        <f t="shared" si="1"/>
        <v>28.488979999999998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AR139" s="160" t="s">
        <v>155</v>
      </c>
      <c r="AT139" s="160" t="s">
        <v>151</v>
      </c>
      <c r="AU139" s="160" t="s">
        <v>85</v>
      </c>
      <c r="AY139" s="16" t="s">
        <v>149</v>
      </c>
      <c r="BE139" s="161">
        <f t="shared" si="4"/>
        <v>0</v>
      </c>
      <c r="BF139" s="161">
        <f t="shared" si="5"/>
        <v>425.15199999999999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6" t="s">
        <v>85</v>
      </c>
      <c r="BK139" s="162">
        <f t="shared" si="9"/>
        <v>425.15199999999999</v>
      </c>
      <c r="BL139" s="16" t="s">
        <v>155</v>
      </c>
      <c r="BM139" s="160" t="s">
        <v>2782</v>
      </c>
    </row>
    <row r="140" spans="2:65" s="28" customFormat="1" ht="16.5" customHeight="1">
      <c r="B140" s="149"/>
      <c r="C140" s="167" t="s">
        <v>200</v>
      </c>
      <c r="D140" s="167" t="s">
        <v>431</v>
      </c>
      <c r="E140" s="168" t="s">
        <v>2667</v>
      </c>
      <c r="F140" s="169" t="s">
        <v>2668</v>
      </c>
      <c r="G140" s="170" t="s">
        <v>188</v>
      </c>
      <c r="H140" s="171">
        <v>18.98</v>
      </c>
      <c r="I140" s="171">
        <v>16.2</v>
      </c>
      <c r="J140" s="171">
        <f t="shared" si="0"/>
        <v>307.476</v>
      </c>
      <c r="K140" s="172"/>
      <c r="L140" s="173"/>
      <c r="M140" s="174"/>
      <c r="N140" s="175" t="s">
        <v>38</v>
      </c>
      <c r="O140" s="158">
        <v>0</v>
      </c>
      <c r="P140" s="158">
        <f t="shared" si="1"/>
        <v>0</v>
      </c>
      <c r="Q140" s="158">
        <v>1</v>
      </c>
      <c r="R140" s="158">
        <f t="shared" si="2"/>
        <v>18.98</v>
      </c>
      <c r="S140" s="158">
        <v>0</v>
      </c>
      <c r="T140" s="159">
        <f t="shared" si="3"/>
        <v>0</v>
      </c>
      <c r="AR140" s="160" t="s">
        <v>181</v>
      </c>
      <c r="AT140" s="160" t="s">
        <v>431</v>
      </c>
      <c r="AU140" s="160" t="s">
        <v>85</v>
      </c>
      <c r="AY140" s="16" t="s">
        <v>149</v>
      </c>
      <c r="BE140" s="161">
        <f t="shared" si="4"/>
        <v>0</v>
      </c>
      <c r="BF140" s="161">
        <f t="shared" si="5"/>
        <v>307.476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6" t="s">
        <v>85</v>
      </c>
      <c r="BK140" s="162">
        <f t="shared" si="9"/>
        <v>307.476</v>
      </c>
      <c r="BL140" s="16" t="s">
        <v>155</v>
      </c>
      <c r="BM140" s="160" t="s">
        <v>2783</v>
      </c>
    </row>
    <row r="141" spans="2:65" s="137" customFormat="1" ht="22.8" customHeight="1">
      <c r="B141" s="138"/>
      <c r="D141" s="139" t="s">
        <v>71</v>
      </c>
      <c r="E141" s="147" t="s">
        <v>155</v>
      </c>
      <c r="F141" s="147" t="s">
        <v>484</v>
      </c>
      <c r="J141" s="148">
        <f>BK141</f>
        <v>636.84800000000007</v>
      </c>
      <c r="L141" s="138"/>
      <c r="M141" s="142"/>
      <c r="P141" s="143">
        <f>SUM(P142:P145)</f>
        <v>10.5622325</v>
      </c>
      <c r="R141" s="143">
        <f>SUM(R142:R145)</f>
        <v>24.190226105999997</v>
      </c>
      <c r="T141" s="144">
        <f>SUM(T142:T145)</f>
        <v>0</v>
      </c>
      <c r="AR141" s="139" t="s">
        <v>79</v>
      </c>
      <c r="AT141" s="145" t="s">
        <v>71</v>
      </c>
      <c r="AU141" s="145" t="s">
        <v>79</v>
      </c>
      <c r="AY141" s="139" t="s">
        <v>149</v>
      </c>
      <c r="BK141" s="146">
        <f>SUM(BK142:BK145)</f>
        <v>636.84800000000007</v>
      </c>
    </row>
    <row r="142" spans="2:65" s="28" customFormat="1" ht="33" customHeight="1">
      <c r="B142" s="149"/>
      <c r="C142" s="150" t="s">
        <v>204</v>
      </c>
      <c r="D142" s="150" t="s">
        <v>151</v>
      </c>
      <c r="E142" s="151" t="s">
        <v>2688</v>
      </c>
      <c r="F142" s="152" t="s">
        <v>2689</v>
      </c>
      <c r="G142" s="153" t="s">
        <v>164</v>
      </c>
      <c r="H142" s="154">
        <v>8.11</v>
      </c>
      <c r="I142" s="154">
        <v>56.06</v>
      </c>
      <c r="J142" s="154">
        <f>ROUND(I142*H142,3)</f>
        <v>454.64699999999999</v>
      </c>
      <c r="K142" s="155"/>
      <c r="L142" s="29"/>
      <c r="M142" s="156"/>
      <c r="N142" s="157" t="s">
        <v>38</v>
      </c>
      <c r="O142" s="158">
        <v>1.246</v>
      </c>
      <c r="P142" s="158">
        <f>O142*H142</f>
        <v>10.10506</v>
      </c>
      <c r="Q142" s="158">
        <v>1.8907799999999999</v>
      </c>
      <c r="R142" s="158">
        <f>Q142*H142</f>
        <v>15.334225799999999</v>
      </c>
      <c r="S142" s="158">
        <v>0</v>
      </c>
      <c r="T142" s="159">
        <f>S142*H142</f>
        <v>0</v>
      </c>
      <c r="AR142" s="160" t="s">
        <v>155</v>
      </c>
      <c r="AT142" s="160" t="s">
        <v>151</v>
      </c>
      <c r="AU142" s="160" t="s">
        <v>85</v>
      </c>
      <c r="AY142" s="16" t="s">
        <v>149</v>
      </c>
      <c r="BE142" s="161">
        <f>IF(N142="základná",J142,0)</f>
        <v>0</v>
      </c>
      <c r="BF142" s="161">
        <f>IF(N142="znížená",J142,0)</f>
        <v>454.64699999999999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6" t="s">
        <v>85</v>
      </c>
      <c r="BK142" s="162">
        <f>ROUND(I142*H142,3)</f>
        <v>454.64699999999999</v>
      </c>
      <c r="BL142" s="16" t="s">
        <v>155</v>
      </c>
      <c r="BM142" s="160" t="s">
        <v>2784</v>
      </c>
    </row>
    <row r="143" spans="2:65" s="28" customFormat="1" ht="16.5" customHeight="1">
      <c r="B143" s="149"/>
      <c r="C143" s="167" t="s">
        <v>208</v>
      </c>
      <c r="D143" s="167" t="s">
        <v>431</v>
      </c>
      <c r="E143" s="168" t="s">
        <v>432</v>
      </c>
      <c r="F143" s="169" t="s">
        <v>433</v>
      </c>
      <c r="G143" s="170" t="s">
        <v>188</v>
      </c>
      <c r="H143" s="171">
        <v>8.0500000000000007</v>
      </c>
      <c r="I143" s="171">
        <v>16.2</v>
      </c>
      <c r="J143" s="171">
        <f>ROUND(I143*H143,3)</f>
        <v>130.41</v>
      </c>
      <c r="K143" s="172"/>
      <c r="L143" s="173"/>
      <c r="M143" s="174"/>
      <c r="N143" s="175" t="s">
        <v>38</v>
      </c>
      <c r="O143" s="158">
        <v>0</v>
      </c>
      <c r="P143" s="158">
        <f>O143*H143</f>
        <v>0</v>
      </c>
      <c r="Q143" s="158">
        <v>1</v>
      </c>
      <c r="R143" s="158">
        <f>Q143*H143</f>
        <v>8.0500000000000007</v>
      </c>
      <c r="S143" s="158">
        <v>0</v>
      </c>
      <c r="T143" s="159">
        <f>S143*H143</f>
        <v>0</v>
      </c>
      <c r="AR143" s="160" t="s">
        <v>181</v>
      </c>
      <c r="AT143" s="160" t="s">
        <v>431</v>
      </c>
      <c r="AU143" s="160" t="s">
        <v>85</v>
      </c>
      <c r="AY143" s="16" t="s">
        <v>149</v>
      </c>
      <c r="BE143" s="161">
        <f>IF(N143="základná",J143,0)</f>
        <v>0</v>
      </c>
      <c r="BF143" s="161">
        <f>IF(N143="znížená",J143,0)</f>
        <v>130.41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6" t="s">
        <v>85</v>
      </c>
      <c r="BK143" s="162">
        <f>ROUND(I143*H143,3)</f>
        <v>130.41</v>
      </c>
      <c r="BL143" s="16" t="s">
        <v>155</v>
      </c>
      <c r="BM143" s="160" t="s">
        <v>2785</v>
      </c>
    </row>
    <row r="144" spans="2:65" s="28" customFormat="1" ht="16.5" customHeight="1">
      <c r="B144" s="149"/>
      <c r="C144" s="167" t="s">
        <v>212</v>
      </c>
      <c r="D144" s="167" t="s">
        <v>431</v>
      </c>
      <c r="E144" s="168" t="s">
        <v>2786</v>
      </c>
      <c r="F144" s="169" t="s">
        <v>2787</v>
      </c>
      <c r="G144" s="170" t="s">
        <v>188</v>
      </c>
      <c r="H144" s="171">
        <v>0.06</v>
      </c>
      <c r="I144" s="171">
        <v>54.8</v>
      </c>
      <c r="J144" s="171">
        <f>ROUND(I144*H144,3)</f>
        <v>3.2879999999999998</v>
      </c>
      <c r="K144" s="172"/>
      <c r="L144" s="173"/>
      <c r="M144" s="174"/>
      <c r="N144" s="175" t="s">
        <v>38</v>
      </c>
      <c r="O144" s="158">
        <v>0</v>
      </c>
      <c r="P144" s="158">
        <f>O144*H144</f>
        <v>0</v>
      </c>
      <c r="Q144" s="158">
        <v>1</v>
      </c>
      <c r="R144" s="158">
        <f>Q144*H144</f>
        <v>0.06</v>
      </c>
      <c r="S144" s="158">
        <v>0</v>
      </c>
      <c r="T144" s="159">
        <f>S144*H144</f>
        <v>0</v>
      </c>
      <c r="AR144" s="160" t="s">
        <v>181</v>
      </c>
      <c r="AT144" s="160" t="s">
        <v>431</v>
      </c>
      <c r="AU144" s="160" t="s">
        <v>85</v>
      </c>
      <c r="AY144" s="16" t="s">
        <v>149</v>
      </c>
      <c r="BE144" s="161">
        <f>IF(N144="základná",J144,0)</f>
        <v>0</v>
      </c>
      <c r="BF144" s="161">
        <f>IF(N144="znížená",J144,0)</f>
        <v>3.2879999999999998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6" t="s">
        <v>85</v>
      </c>
      <c r="BK144" s="162">
        <f>ROUND(I144*H144,3)</f>
        <v>3.2879999999999998</v>
      </c>
      <c r="BL144" s="16" t="s">
        <v>155</v>
      </c>
      <c r="BM144" s="160" t="s">
        <v>2788</v>
      </c>
    </row>
    <row r="145" spans="2:65" s="28" customFormat="1" ht="24.15" customHeight="1">
      <c r="B145" s="149"/>
      <c r="C145" s="150" t="s">
        <v>216</v>
      </c>
      <c r="D145" s="150" t="s">
        <v>151</v>
      </c>
      <c r="E145" s="151" t="s">
        <v>2789</v>
      </c>
      <c r="F145" s="152" t="s">
        <v>2790</v>
      </c>
      <c r="G145" s="153" t="s">
        <v>164</v>
      </c>
      <c r="H145" s="154">
        <v>0.31</v>
      </c>
      <c r="I145" s="154">
        <v>156.46</v>
      </c>
      <c r="J145" s="154">
        <f>ROUND(I145*H145,3)</f>
        <v>48.503</v>
      </c>
      <c r="K145" s="155"/>
      <c r="L145" s="29"/>
      <c r="M145" s="156"/>
      <c r="N145" s="157" t="s">
        <v>38</v>
      </c>
      <c r="O145" s="158">
        <v>1.47475</v>
      </c>
      <c r="P145" s="158">
        <f>O145*H145</f>
        <v>0.45717249999999998</v>
      </c>
      <c r="Q145" s="158">
        <v>2.4064526000000002</v>
      </c>
      <c r="R145" s="158">
        <f>Q145*H145</f>
        <v>0.746000306</v>
      </c>
      <c r="S145" s="158">
        <v>0</v>
      </c>
      <c r="T145" s="159">
        <f>S145*H145</f>
        <v>0</v>
      </c>
      <c r="AR145" s="160" t="s">
        <v>155</v>
      </c>
      <c r="AT145" s="160" t="s">
        <v>151</v>
      </c>
      <c r="AU145" s="160" t="s">
        <v>85</v>
      </c>
      <c r="AY145" s="16" t="s">
        <v>149</v>
      </c>
      <c r="BE145" s="161">
        <f>IF(N145="základná",J145,0)</f>
        <v>0</v>
      </c>
      <c r="BF145" s="161">
        <f>IF(N145="znížená",J145,0)</f>
        <v>48.503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6" t="s">
        <v>85</v>
      </c>
      <c r="BK145" s="162">
        <f>ROUND(I145*H145,3)</f>
        <v>48.503</v>
      </c>
      <c r="BL145" s="16" t="s">
        <v>155</v>
      </c>
      <c r="BM145" s="160" t="s">
        <v>2791</v>
      </c>
    </row>
    <row r="146" spans="2:65" s="137" customFormat="1" ht="22.8" customHeight="1">
      <c r="B146" s="138"/>
      <c r="D146" s="139" t="s">
        <v>71</v>
      </c>
      <c r="E146" s="147" t="s">
        <v>181</v>
      </c>
      <c r="F146" s="147" t="s">
        <v>1652</v>
      </c>
      <c r="J146" s="148">
        <f>BK146</f>
        <v>3315.57</v>
      </c>
      <c r="L146" s="138"/>
      <c r="M146" s="142"/>
      <c r="P146" s="143">
        <f>SUM(P147:P167)</f>
        <v>52.247999999999998</v>
      </c>
      <c r="R146" s="143">
        <f>SUM(R147:R167)</f>
        <v>0.25486744</v>
      </c>
      <c r="T146" s="144">
        <f>SUM(T147:T167)</f>
        <v>0</v>
      </c>
      <c r="AR146" s="139" t="s">
        <v>79</v>
      </c>
      <c r="AT146" s="145" t="s">
        <v>71</v>
      </c>
      <c r="AU146" s="145" t="s">
        <v>79</v>
      </c>
      <c r="AY146" s="139" t="s">
        <v>149</v>
      </c>
      <c r="BK146" s="146">
        <f>SUM(BK147:BK167)</f>
        <v>3315.57</v>
      </c>
    </row>
    <row r="147" spans="2:65" s="28" customFormat="1" ht="33" customHeight="1">
      <c r="B147" s="149"/>
      <c r="C147" s="150" t="s">
        <v>220</v>
      </c>
      <c r="D147" s="150" t="s">
        <v>151</v>
      </c>
      <c r="E147" s="151" t="s">
        <v>1653</v>
      </c>
      <c r="F147" s="152" t="s">
        <v>1654</v>
      </c>
      <c r="G147" s="153" t="s">
        <v>159</v>
      </c>
      <c r="H147" s="154">
        <v>65</v>
      </c>
      <c r="I147" s="154">
        <v>0.96</v>
      </c>
      <c r="J147" s="154">
        <f t="shared" ref="J147:J167" si="10">ROUND(I147*H147,3)</f>
        <v>62.4</v>
      </c>
      <c r="K147" s="155"/>
      <c r="L147" s="29"/>
      <c r="M147" s="156"/>
      <c r="N147" s="157" t="s">
        <v>38</v>
      </c>
      <c r="O147" s="158">
        <v>3.5999999999999997E-2</v>
      </c>
      <c r="P147" s="158">
        <f t="shared" ref="P147:P167" si="11">O147*H147</f>
        <v>2.34</v>
      </c>
      <c r="Q147" s="158">
        <v>0</v>
      </c>
      <c r="R147" s="158">
        <f t="shared" ref="R147:R167" si="12">Q147*H147</f>
        <v>0</v>
      </c>
      <c r="S147" s="158">
        <v>0</v>
      </c>
      <c r="T147" s="159">
        <f t="shared" ref="T147:T167" si="13">S147*H147</f>
        <v>0</v>
      </c>
      <c r="AR147" s="160" t="s">
        <v>155</v>
      </c>
      <c r="AT147" s="160" t="s">
        <v>151</v>
      </c>
      <c r="AU147" s="160" t="s">
        <v>85</v>
      </c>
      <c r="AY147" s="16" t="s">
        <v>149</v>
      </c>
      <c r="BE147" s="161">
        <f t="shared" ref="BE147:BE167" si="14">IF(N147="základná",J147,0)</f>
        <v>0</v>
      </c>
      <c r="BF147" s="161">
        <f t="shared" ref="BF147:BF167" si="15">IF(N147="znížená",J147,0)</f>
        <v>62.4</v>
      </c>
      <c r="BG147" s="161">
        <f t="shared" ref="BG147:BG167" si="16">IF(N147="zákl. prenesená",J147,0)</f>
        <v>0</v>
      </c>
      <c r="BH147" s="161">
        <f t="shared" ref="BH147:BH167" si="17">IF(N147="zníž. prenesená",J147,0)</f>
        <v>0</v>
      </c>
      <c r="BI147" s="161">
        <f t="shared" ref="BI147:BI167" si="18">IF(N147="nulová",J147,0)</f>
        <v>0</v>
      </c>
      <c r="BJ147" s="16" t="s">
        <v>85</v>
      </c>
      <c r="BK147" s="162">
        <f t="shared" ref="BK147:BK167" si="19">ROUND(I147*H147,3)</f>
        <v>62.4</v>
      </c>
      <c r="BL147" s="16" t="s">
        <v>155</v>
      </c>
      <c r="BM147" s="160" t="s">
        <v>2792</v>
      </c>
    </row>
    <row r="148" spans="2:65" s="28" customFormat="1" ht="24.15" customHeight="1">
      <c r="B148" s="149"/>
      <c r="C148" s="167" t="s">
        <v>224</v>
      </c>
      <c r="D148" s="167" t="s">
        <v>431</v>
      </c>
      <c r="E148" s="168" t="s">
        <v>1656</v>
      </c>
      <c r="F148" s="169" t="s">
        <v>1657</v>
      </c>
      <c r="G148" s="170" t="s">
        <v>159</v>
      </c>
      <c r="H148" s="171">
        <v>65</v>
      </c>
      <c r="I148" s="171">
        <v>7.31</v>
      </c>
      <c r="J148" s="171">
        <f t="shared" si="10"/>
        <v>475.15</v>
      </c>
      <c r="K148" s="172"/>
      <c r="L148" s="173"/>
      <c r="M148" s="174"/>
      <c r="N148" s="175" t="s">
        <v>38</v>
      </c>
      <c r="O148" s="158">
        <v>0</v>
      </c>
      <c r="P148" s="158">
        <f t="shared" si="11"/>
        <v>0</v>
      </c>
      <c r="Q148" s="158">
        <v>1.0499999999999999E-3</v>
      </c>
      <c r="R148" s="158">
        <f t="shared" si="12"/>
        <v>6.8249999999999991E-2</v>
      </c>
      <c r="S148" s="158">
        <v>0</v>
      </c>
      <c r="T148" s="159">
        <f t="shared" si="13"/>
        <v>0</v>
      </c>
      <c r="AR148" s="160" t="s">
        <v>181</v>
      </c>
      <c r="AT148" s="160" t="s">
        <v>431</v>
      </c>
      <c r="AU148" s="160" t="s">
        <v>85</v>
      </c>
      <c r="AY148" s="16" t="s">
        <v>149</v>
      </c>
      <c r="BE148" s="161">
        <f t="shared" si="14"/>
        <v>0</v>
      </c>
      <c r="BF148" s="161">
        <f t="shared" si="15"/>
        <v>475.15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6" t="s">
        <v>85</v>
      </c>
      <c r="BK148" s="162">
        <f t="shared" si="19"/>
        <v>475.15</v>
      </c>
      <c r="BL148" s="16" t="s">
        <v>155</v>
      </c>
      <c r="BM148" s="160" t="s">
        <v>2793</v>
      </c>
    </row>
    <row r="149" spans="2:65" s="28" customFormat="1" ht="24.15" customHeight="1">
      <c r="B149" s="149"/>
      <c r="C149" s="150" t="s">
        <v>228</v>
      </c>
      <c r="D149" s="150" t="s">
        <v>151</v>
      </c>
      <c r="E149" s="151" t="s">
        <v>2794</v>
      </c>
      <c r="F149" s="152" t="s">
        <v>2795</v>
      </c>
      <c r="G149" s="153" t="s">
        <v>250</v>
      </c>
      <c r="H149" s="154">
        <v>1</v>
      </c>
      <c r="I149" s="154">
        <v>10.42</v>
      </c>
      <c r="J149" s="154">
        <f t="shared" si="10"/>
        <v>10.42</v>
      </c>
      <c r="K149" s="155"/>
      <c r="L149" s="29"/>
      <c r="M149" s="156"/>
      <c r="N149" s="157" t="s">
        <v>38</v>
      </c>
      <c r="O149" s="158">
        <v>0.47699999999999998</v>
      </c>
      <c r="P149" s="158">
        <f t="shared" si="11"/>
        <v>0.47699999999999998</v>
      </c>
      <c r="Q149" s="158">
        <v>8.3999999999999995E-5</v>
      </c>
      <c r="R149" s="158">
        <f t="shared" si="12"/>
        <v>8.3999999999999995E-5</v>
      </c>
      <c r="S149" s="158">
        <v>0</v>
      </c>
      <c r="T149" s="159">
        <f t="shared" si="13"/>
        <v>0</v>
      </c>
      <c r="AR149" s="160" t="s">
        <v>155</v>
      </c>
      <c r="AT149" s="160" t="s">
        <v>151</v>
      </c>
      <c r="AU149" s="160" t="s">
        <v>85</v>
      </c>
      <c r="AY149" s="16" t="s">
        <v>149</v>
      </c>
      <c r="BE149" s="161">
        <f t="shared" si="14"/>
        <v>0</v>
      </c>
      <c r="BF149" s="161">
        <f t="shared" si="15"/>
        <v>10.42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6" t="s">
        <v>85</v>
      </c>
      <c r="BK149" s="162">
        <f t="shared" si="19"/>
        <v>10.42</v>
      </c>
      <c r="BL149" s="16" t="s">
        <v>155</v>
      </c>
      <c r="BM149" s="160" t="s">
        <v>2796</v>
      </c>
    </row>
    <row r="150" spans="2:65" s="28" customFormat="1" ht="33" customHeight="1">
      <c r="B150" s="149"/>
      <c r="C150" s="150" t="s">
        <v>232</v>
      </c>
      <c r="D150" s="150" t="s">
        <v>151</v>
      </c>
      <c r="E150" s="151" t="s">
        <v>2797</v>
      </c>
      <c r="F150" s="152" t="s">
        <v>2798</v>
      </c>
      <c r="G150" s="153" t="s">
        <v>250</v>
      </c>
      <c r="H150" s="154">
        <v>1</v>
      </c>
      <c r="I150" s="154">
        <v>70.650000000000006</v>
      </c>
      <c r="J150" s="154">
        <f t="shared" si="10"/>
        <v>70.650000000000006</v>
      </c>
      <c r="K150" s="155"/>
      <c r="L150" s="29"/>
      <c r="M150" s="156"/>
      <c r="N150" s="157" t="s">
        <v>38</v>
      </c>
      <c r="O150" s="158">
        <v>3.3980000000000001</v>
      </c>
      <c r="P150" s="158">
        <f t="shared" si="11"/>
        <v>3.3980000000000001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AR150" s="160" t="s">
        <v>155</v>
      </c>
      <c r="AT150" s="160" t="s">
        <v>151</v>
      </c>
      <c r="AU150" s="160" t="s">
        <v>85</v>
      </c>
      <c r="AY150" s="16" t="s">
        <v>149</v>
      </c>
      <c r="BE150" s="161">
        <f t="shared" si="14"/>
        <v>0</v>
      </c>
      <c r="BF150" s="161">
        <f t="shared" si="15"/>
        <v>70.650000000000006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6" t="s">
        <v>85</v>
      </c>
      <c r="BK150" s="162">
        <f t="shared" si="19"/>
        <v>70.650000000000006</v>
      </c>
      <c r="BL150" s="16" t="s">
        <v>155</v>
      </c>
      <c r="BM150" s="160" t="s">
        <v>2799</v>
      </c>
    </row>
    <row r="151" spans="2:65" s="28" customFormat="1" ht="24.15" customHeight="1">
      <c r="B151" s="149"/>
      <c r="C151" s="167" t="s">
        <v>236</v>
      </c>
      <c r="D151" s="167" t="s">
        <v>431</v>
      </c>
      <c r="E151" s="168" t="s">
        <v>2800</v>
      </c>
      <c r="F151" s="169" t="s">
        <v>2801</v>
      </c>
      <c r="G151" s="170" t="s">
        <v>250</v>
      </c>
      <c r="H151" s="171">
        <v>1</v>
      </c>
      <c r="I151" s="171">
        <v>48.33</v>
      </c>
      <c r="J151" s="171">
        <f t="shared" si="10"/>
        <v>48.33</v>
      </c>
      <c r="K151" s="172"/>
      <c r="L151" s="173"/>
      <c r="M151" s="174"/>
      <c r="N151" s="175" t="s">
        <v>38</v>
      </c>
      <c r="O151" s="158">
        <v>0</v>
      </c>
      <c r="P151" s="158">
        <f t="shared" si="11"/>
        <v>0</v>
      </c>
      <c r="Q151" s="158">
        <v>3.2000000000000002E-3</v>
      </c>
      <c r="R151" s="158">
        <f t="shared" si="12"/>
        <v>3.2000000000000002E-3</v>
      </c>
      <c r="S151" s="158">
        <v>0</v>
      </c>
      <c r="T151" s="159">
        <f t="shared" si="13"/>
        <v>0</v>
      </c>
      <c r="AR151" s="160" t="s">
        <v>181</v>
      </c>
      <c r="AT151" s="160" t="s">
        <v>431</v>
      </c>
      <c r="AU151" s="160" t="s">
        <v>85</v>
      </c>
      <c r="AY151" s="16" t="s">
        <v>149</v>
      </c>
      <c r="BE151" s="161">
        <f t="shared" si="14"/>
        <v>0</v>
      </c>
      <c r="BF151" s="161">
        <f t="shared" si="15"/>
        <v>48.33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6" t="s">
        <v>85</v>
      </c>
      <c r="BK151" s="162">
        <f t="shared" si="19"/>
        <v>48.33</v>
      </c>
      <c r="BL151" s="16" t="s">
        <v>155</v>
      </c>
      <c r="BM151" s="160" t="s">
        <v>2802</v>
      </c>
    </row>
    <row r="152" spans="2:65" s="28" customFormat="1" ht="24.15" customHeight="1">
      <c r="B152" s="149"/>
      <c r="C152" s="150" t="s">
        <v>240</v>
      </c>
      <c r="D152" s="150" t="s">
        <v>151</v>
      </c>
      <c r="E152" s="151" t="s">
        <v>2803</v>
      </c>
      <c r="F152" s="152" t="s">
        <v>2804</v>
      </c>
      <c r="G152" s="153" t="s">
        <v>250</v>
      </c>
      <c r="H152" s="154">
        <v>1</v>
      </c>
      <c r="I152" s="154">
        <v>26.77</v>
      </c>
      <c r="J152" s="154">
        <f t="shared" si="10"/>
        <v>26.77</v>
      </c>
      <c r="K152" s="155"/>
      <c r="L152" s="29"/>
      <c r="M152" s="156"/>
      <c r="N152" s="157" t="s">
        <v>38</v>
      </c>
      <c r="O152" s="158">
        <v>1.208</v>
      </c>
      <c r="P152" s="158">
        <f t="shared" si="11"/>
        <v>1.208</v>
      </c>
      <c r="Q152" s="158">
        <v>6.7745999999999995E-4</v>
      </c>
      <c r="R152" s="158">
        <f t="shared" si="12"/>
        <v>6.7745999999999995E-4</v>
      </c>
      <c r="S152" s="158">
        <v>0</v>
      </c>
      <c r="T152" s="159">
        <f t="shared" si="13"/>
        <v>0</v>
      </c>
      <c r="AR152" s="160" t="s">
        <v>155</v>
      </c>
      <c r="AT152" s="160" t="s">
        <v>151</v>
      </c>
      <c r="AU152" s="160" t="s">
        <v>85</v>
      </c>
      <c r="AY152" s="16" t="s">
        <v>149</v>
      </c>
      <c r="BE152" s="161">
        <f t="shared" si="14"/>
        <v>0</v>
      </c>
      <c r="BF152" s="161">
        <f t="shared" si="15"/>
        <v>26.77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6" t="s">
        <v>85</v>
      </c>
      <c r="BK152" s="162">
        <f t="shared" si="19"/>
        <v>26.77</v>
      </c>
      <c r="BL152" s="16" t="s">
        <v>155</v>
      </c>
      <c r="BM152" s="160" t="s">
        <v>2805</v>
      </c>
    </row>
    <row r="153" spans="2:65" s="28" customFormat="1" ht="16.5" customHeight="1">
      <c r="B153" s="149"/>
      <c r="C153" s="167" t="s">
        <v>6</v>
      </c>
      <c r="D153" s="167" t="s">
        <v>431</v>
      </c>
      <c r="E153" s="168" t="s">
        <v>2806</v>
      </c>
      <c r="F153" s="169" t="s">
        <v>2807</v>
      </c>
      <c r="G153" s="170" t="s">
        <v>250</v>
      </c>
      <c r="H153" s="171">
        <v>1</v>
      </c>
      <c r="I153" s="171">
        <v>118.77</v>
      </c>
      <c r="J153" s="171">
        <f t="shared" si="10"/>
        <v>118.77</v>
      </c>
      <c r="K153" s="172"/>
      <c r="L153" s="173"/>
      <c r="M153" s="174"/>
      <c r="N153" s="175" t="s">
        <v>38</v>
      </c>
      <c r="O153" s="158">
        <v>0</v>
      </c>
      <c r="P153" s="158">
        <f t="shared" si="11"/>
        <v>0</v>
      </c>
      <c r="Q153" s="158">
        <v>5.1999999999999998E-3</v>
      </c>
      <c r="R153" s="158">
        <f t="shared" si="12"/>
        <v>5.1999999999999998E-3</v>
      </c>
      <c r="S153" s="158">
        <v>0</v>
      </c>
      <c r="T153" s="159">
        <f t="shared" si="13"/>
        <v>0</v>
      </c>
      <c r="AR153" s="160" t="s">
        <v>181</v>
      </c>
      <c r="AT153" s="160" t="s">
        <v>431</v>
      </c>
      <c r="AU153" s="160" t="s">
        <v>85</v>
      </c>
      <c r="AY153" s="16" t="s">
        <v>149</v>
      </c>
      <c r="BE153" s="161">
        <f t="shared" si="14"/>
        <v>0</v>
      </c>
      <c r="BF153" s="161">
        <f t="shared" si="15"/>
        <v>118.77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6" t="s">
        <v>85</v>
      </c>
      <c r="BK153" s="162">
        <f t="shared" si="19"/>
        <v>118.77</v>
      </c>
      <c r="BL153" s="16" t="s">
        <v>155</v>
      </c>
      <c r="BM153" s="160" t="s">
        <v>2808</v>
      </c>
    </row>
    <row r="154" spans="2:65" s="28" customFormat="1" ht="24.15" customHeight="1">
      <c r="B154" s="149"/>
      <c r="C154" s="167" t="s">
        <v>247</v>
      </c>
      <c r="D154" s="167" t="s">
        <v>431</v>
      </c>
      <c r="E154" s="168" t="s">
        <v>2809</v>
      </c>
      <c r="F154" s="169" t="s">
        <v>2810</v>
      </c>
      <c r="G154" s="170" t="s">
        <v>250</v>
      </c>
      <c r="H154" s="171">
        <v>1</v>
      </c>
      <c r="I154" s="171">
        <v>68.16</v>
      </c>
      <c r="J154" s="171">
        <f t="shared" si="10"/>
        <v>68.16</v>
      </c>
      <c r="K154" s="172"/>
      <c r="L154" s="173"/>
      <c r="M154" s="174"/>
      <c r="N154" s="175" t="s">
        <v>38</v>
      </c>
      <c r="O154" s="158">
        <v>0</v>
      </c>
      <c r="P154" s="158">
        <f t="shared" si="11"/>
        <v>0</v>
      </c>
      <c r="Q154" s="158">
        <v>1.1000000000000001E-3</v>
      </c>
      <c r="R154" s="158">
        <f t="shared" si="12"/>
        <v>1.1000000000000001E-3</v>
      </c>
      <c r="S154" s="158">
        <v>0</v>
      </c>
      <c r="T154" s="159">
        <f t="shared" si="13"/>
        <v>0</v>
      </c>
      <c r="AR154" s="160" t="s">
        <v>181</v>
      </c>
      <c r="AT154" s="160" t="s">
        <v>431</v>
      </c>
      <c r="AU154" s="160" t="s">
        <v>85</v>
      </c>
      <c r="AY154" s="16" t="s">
        <v>149</v>
      </c>
      <c r="BE154" s="161">
        <f t="shared" si="14"/>
        <v>0</v>
      </c>
      <c r="BF154" s="161">
        <f t="shared" si="15"/>
        <v>68.16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6" t="s">
        <v>85</v>
      </c>
      <c r="BK154" s="162">
        <f t="shared" si="19"/>
        <v>68.16</v>
      </c>
      <c r="BL154" s="16" t="s">
        <v>155</v>
      </c>
      <c r="BM154" s="160" t="s">
        <v>2811</v>
      </c>
    </row>
    <row r="155" spans="2:65" s="28" customFormat="1" ht="16.5" customHeight="1">
      <c r="B155" s="149"/>
      <c r="C155" s="150" t="s">
        <v>252</v>
      </c>
      <c r="D155" s="150" t="s">
        <v>151</v>
      </c>
      <c r="E155" s="151" t="s">
        <v>2812</v>
      </c>
      <c r="F155" s="152" t="s">
        <v>2813</v>
      </c>
      <c r="G155" s="153" t="s">
        <v>250</v>
      </c>
      <c r="H155" s="154">
        <v>1</v>
      </c>
      <c r="I155" s="154">
        <v>34.97</v>
      </c>
      <c r="J155" s="154">
        <f t="shared" si="10"/>
        <v>34.97</v>
      </c>
      <c r="K155" s="155"/>
      <c r="L155" s="29"/>
      <c r="M155" s="156"/>
      <c r="N155" s="157" t="s">
        <v>38</v>
      </c>
      <c r="O155" s="158">
        <v>0.81599999999999995</v>
      </c>
      <c r="P155" s="158">
        <f t="shared" si="11"/>
        <v>0.81599999999999995</v>
      </c>
      <c r="Q155" s="158">
        <v>0.118654</v>
      </c>
      <c r="R155" s="158">
        <f t="shared" si="12"/>
        <v>0.118654</v>
      </c>
      <c r="S155" s="158">
        <v>0</v>
      </c>
      <c r="T155" s="159">
        <f t="shared" si="13"/>
        <v>0</v>
      </c>
      <c r="AR155" s="160" t="s">
        <v>155</v>
      </c>
      <c r="AT155" s="160" t="s">
        <v>151</v>
      </c>
      <c r="AU155" s="160" t="s">
        <v>85</v>
      </c>
      <c r="AY155" s="16" t="s">
        <v>149</v>
      </c>
      <c r="BE155" s="161">
        <f t="shared" si="14"/>
        <v>0</v>
      </c>
      <c r="BF155" s="161">
        <f t="shared" si="15"/>
        <v>34.97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6" t="s">
        <v>85</v>
      </c>
      <c r="BK155" s="162">
        <f t="shared" si="19"/>
        <v>34.97</v>
      </c>
      <c r="BL155" s="16" t="s">
        <v>155</v>
      </c>
      <c r="BM155" s="160" t="s">
        <v>2814</v>
      </c>
    </row>
    <row r="156" spans="2:65" s="28" customFormat="1" ht="24.15" customHeight="1">
      <c r="B156" s="149"/>
      <c r="C156" s="167" t="s">
        <v>256</v>
      </c>
      <c r="D156" s="167" t="s">
        <v>431</v>
      </c>
      <c r="E156" s="168" t="s">
        <v>2815</v>
      </c>
      <c r="F156" s="169" t="s">
        <v>2816</v>
      </c>
      <c r="G156" s="170" t="s">
        <v>250</v>
      </c>
      <c r="H156" s="171">
        <v>1</v>
      </c>
      <c r="I156" s="171">
        <v>37.799999999999997</v>
      </c>
      <c r="J156" s="171">
        <f t="shared" si="10"/>
        <v>37.799999999999997</v>
      </c>
      <c r="K156" s="172"/>
      <c r="L156" s="173"/>
      <c r="M156" s="174"/>
      <c r="N156" s="175" t="s">
        <v>38</v>
      </c>
      <c r="O156" s="158">
        <v>0</v>
      </c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AR156" s="160" t="s">
        <v>181</v>
      </c>
      <c r="AT156" s="160" t="s">
        <v>431</v>
      </c>
      <c r="AU156" s="160" t="s">
        <v>85</v>
      </c>
      <c r="AY156" s="16" t="s">
        <v>149</v>
      </c>
      <c r="BE156" s="161">
        <f t="shared" si="14"/>
        <v>0</v>
      </c>
      <c r="BF156" s="161">
        <f t="shared" si="15"/>
        <v>37.799999999999997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6" t="s">
        <v>85</v>
      </c>
      <c r="BK156" s="162">
        <f t="shared" si="19"/>
        <v>37.799999999999997</v>
      </c>
      <c r="BL156" s="16" t="s">
        <v>155</v>
      </c>
      <c r="BM156" s="160" t="s">
        <v>2817</v>
      </c>
    </row>
    <row r="157" spans="2:65" s="28" customFormat="1" ht="16.5" customHeight="1">
      <c r="B157" s="149"/>
      <c r="C157" s="150" t="s">
        <v>260</v>
      </c>
      <c r="D157" s="150" t="s">
        <v>151</v>
      </c>
      <c r="E157" s="151" t="s">
        <v>2818</v>
      </c>
      <c r="F157" s="152" t="s">
        <v>2819</v>
      </c>
      <c r="G157" s="153" t="s">
        <v>250</v>
      </c>
      <c r="H157" s="154">
        <v>2</v>
      </c>
      <c r="I157" s="154">
        <v>11.58</v>
      </c>
      <c r="J157" s="154">
        <f t="shared" si="10"/>
        <v>23.16</v>
      </c>
      <c r="K157" s="155"/>
      <c r="L157" s="29"/>
      <c r="M157" s="156"/>
      <c r="N157" s="157" t="s">
        <v>38</v>
      </c>
      <c r="O157" s="158">
        <v>5.6000000000000001E-2</v>
      </c>
      <c r="P157" s="158">
        <f t="shared" si="11"/>
        <v>0.112</v>
      </c>
      <c r="Q157" s="158">
        <v>2.0000000000000002E-5</v>
      </c>
      <c r="R157" s="158">
        <f t="shared" si="12"/>
        <v>4.0000000000000003E-5</v>
      </c>
      <c r="S157" s="158">
        <v>0</v>
      </c>
      <c r="T157" s="159">
        <f t="shared" si="13"/>
        <v>0</v>
      </c>
      <c r="AR157" s="160" t="s">
        <v>155</v>
      </c>
      <c r="AT157" s="160" t="s">
        <v>151</v>
      </c>
      <c r="AU157" s="160" t="s">
        <v>85</v>
      </c>
      <c r="AY157" s="16" t="s">
        <v>149</v>
      </c>
      <c r="BE157" s="161">
        <f t="shared" si="14"/>
        <v>0</v>
      </c>
      <c r="BF157" s="161">
        <f t="shared" si="15"/>
        <v>23.16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6" t="s">
        <v>85</v>
      </c>
      <c r="BK157" s="162">
        <f t="shared" si="19"/>
        <v>23.16</v>
      </c>
      <c r="BL157" s="16" t="s">
        <v>155</v>
      </c>
      <c r="BM157" s="160" t="s">
        <v>2820</v>
      </c>
    </row>
    <row r="158" spans="2:65" s="28" customFormat="1" ht="24.15" customHeight="1">
      <c r="B158" s="149"/>
      <c r="C158" s="167" t="s">
        <v>264</v>
      </c>
      <c r="D158" s="167" t="s">
        <v>431</v>
      </c>
      <c r="E158" s="168" t="s">
        <v>2821</v>
      </c>
      <c r="F158" s="169" t="s">
        <v>2822</v>
      </c>
      <c r="G158" s="170" t="s">
        <v>250</v>
      </c>
      <c r="H158" s="171">
        <v>2</v>
      </c>
      <c r="I158" s="171">
        <v>62.3</v>
      </c>
      <c r="J158" s="171">
        <f t="shared" si="10"/>
        <v>124.6</v>
      </c>
      <c r="K158" s="172"/>
      <c r="L158" s="173"/>
      <c r="M158" s="174"/>
      <c r="N158" s="175" t="s">
        <v>38</v>
      </c>
      <c r="O158" s="158">
        <v>0</v>
      </c>
      <c r="P158" s="158">
        <f t="shared" si="11"/>
        <v>0</v>
      </c>
      <c r="Q158" s="158">
        <v>1.5E-3</v>
      </c>
      <c r="R158" s="158">
        <f t="shared" si="12"/>
        <v>3.0000000000000001E-3</v>
      </c>
      <c r="S158" s="158">
        <v>0</v>
      </c>
      <c r="T158" s="159">
        <f t="shared" si="13"/>
        <v>0</v>
      </c>
      <c r="AR158" s="160" t="s">
        <v>181</v>
      </c>
      <c r="AT158" s="160" t="s">
        <v>431</v>
      </c>
      <c r="AU158" s="160" t="s">
        <v>85</v>
      </c>
      <c r="AY158" s="16" t="s">
        <v>149</v>
      </c>
      <c r="BE158" s="161">
        <f t="shared" si="14"/>
        <v>0</v>
      </c>
      <c r="BF158" s="161">
        <f t="shared" si="15"/>
        <v>124.6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6" t="s">
        <v>85</v>
      </c>
      <c r="BK158" s="162">
        <f t="shared" si="19"/>
        <v>124.6</v>
      </c>
      <c r="BL158" s="16" t="s">
        <v>155</v>
      </c>
      <c r="BM158" s="160" t="s">
        <v>2823</v>
      </c>
    </row>
    <row r="159" spans="2:65" s="28" customFormat="1" ht="16.5" customHeight="1">
      <c r="B159" s="149"/>
      <c r="C159" s="150" t="s">
        <v>268</v>
      </c>
      <c r="D159" s="150" t="s">
        <v>151</v>
      </c>
      <c r="E159" s="151" t="s">
        <v>2824</v>
      </c>
      <c r="F159" s="152" t="s">
        <v>2825</v>
      </c>
      <c r="G159" s="153" t="s">
        <v>250</v>
      </c>
      <c r="H159" s="154">
        <v>1</v>
      </c>
      <c r="I159" s="154">
        <v>13.16</v>
      </c>
      <c r="J159" s="154">
        <f t="shared" si="10"/>
        <v>13.16</v>
      </c>
      <c r="K159" s="155"/>
      <c r="L159" s="29"/>
      <c r="M159" s="156"/>
      <c r="N159" s="157" t="s">
        <v>38</v>
      </c>
      <c r="O159" s="158">
        <v>0.54800000000000004</v>
      </c>
      <c r="P159" s="158">
        <f t="shared" si="11"/>
        <v>0.54800000000000004</v>
      </c>
      <c r="Q159" s="158">
        <v>6.7745999999999995E-4</v>
      </c>
      <c r="R159" s="158">
        <f t="shared" si="12"/>
        <v>6.7745999999999995E-4</v>
      </c>
      <c r="S159" s="158">
        <v>0</v>
      </c>
      <c r="T159" s="159">
        <f t="shared" si="13"/>
        <v>0</v>
      </c>
      <c r="AR159" s="160" t="s">
        <v>155</v>
      </c>
      <c r="AT159" s="160" t="s">
        <v>151</v>
      </c>
      <c r="AU159" s="160" t="s">
        <v>85</v>
      </c>
      <c r="AY159" s="16" t="s">
        <v>149</v>
      </c>
      <c r="BE159" s="161">
        <f t="shared" si="14"/>
        <v>0</v>
      </c>
      <c r="BF159" s="161">
        <f t="shared" si="15"/>
        <v>13.16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6" t="s">
        <v>85</v>
      </c>
      <c r="BK159" s="162">
        <f t="shared" si="19"/>
        <v>13.16</v>
      </c>
      <c r="BL159" s="16" t="s">
        <v>155</v>
      </c>
      <c r="BM159" s="160" t="s">
        <v>2826</v>
      </c>
    </row>
    <row r="160" spans="2:65" s="28" customFormat="1" ht="21.75" customHeight="1">
      <c r="B160" s="149"/>
      <c r="C160" s="167" t="s">
        <v>272</v>
      </c>
      <c r="D160" s="167" t="s">
        <v>431</v>
      </c>
      <c r="E160" s="168" t="s">
        <v>2827</v>
      </c>
      <c r="F160" s="169" t="s">
        <v>2828</v>
      </c>
      <c r="G160" s="170" t="s">
        <v>250</v>
      </c>
      <c r="H160" s="171">
        <v>1</v>
      </c>
      <c r="I160" s="171">
        <v>95.99</v>
      </c>
      <c r="J160" s="171">
        <f t="shared" si="10"/>
        <v>95.99</v>
      </c>
      <c r="K160" s="172"/>
      <c r="L160" s="173"/>
      <c r="M160" s="174"/>
      <c r="N160" s="175" t="s">
        <v>38</v>
      </c>
      <c r="O160" s="158">
        <v>0</v>
      </c>
      <c r="P160" s="158">
        <f t="shared" si="11"/>
        <v>0</v>
      </c>
      <c r="Q160" s="158">
        <v>0.01</v>
      </c>
      <c r="R160" s="158">
        <f t="shared" si="12"/>
        <v>0.01</v>
      </c>
      <c r="S160" s="158">
        <v>0</v>
      </c>
      <c r="T160" s="159">
        <f t="shared" si="13"/>
        <v>0</v>
      </c>
      <c r="AR160" s="160" t="s">
        <v>181</v>
      </c>
      <c r="AT160" s="160" t="s">
        <v>431</v>
      </c>
      <c r="AU160" s="160" t="s">
        <v>85</v>
      </c>
      <c r="AY160" s="16" t="s">
        <v>149</v>
      </c>
      <c r="BE160" s="161">
        <f t="shared" si="14"/>
        <v>0</v>
      </c>
      <c r="BF160" s="161">
        <f t="shared" si="15"/>
        <v>95.99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6" t="s">
        <v>85</v>
      </c>
      <c r="BK160" s="162">
        <f t="shared" si="19"/>
        <v>95.99</v>
      </c>
      <c r="BL160" s="16" t="s">
        <v>155</v>
      </c>
      <c r="BM160" s="160" t="s">
        <v>2829</v>
      </c>
    </row>
    <row r="161" spans="2:65" s="28" customFormat="1" ht="24.15" customHeight="1">
      <c r="B161" s="149"/>
      <c r="C161" s="150" t="s">
        <v>276</v>
      </c>
      <c r="D161" s="150" t="s">
        <v>151</v>
      </c>
      <c r="E161" s="151" t="s">
        <v>2830</v>
      </c>
      <c r="F161" s="152" t="s">
        <v>2831</v>
      </c>
      <c r="G161" s="153" t="s">
        <v>159</v>
      </c>
      <c r="H161" s="154">
        <v>65</v>
      </c>
      <c r="I161" s="154">
        <v>4.58</v>
      </c>
      <c r="J161" s="154">
        <f t="shared" si="10"/>
        <v>297.7</v>
      </c>
      <c r="K161" s="155"/>
      <c r="L161" s="29"/>
      <c r="M161" s="156"/>
      <c r="N161" s="157" t="s">
        <v>38</v>
      </c>
      <c r="O161" s="158">
        <v>0.19</v>
      </c>
      <c r="P161" s="158">
        <f t="shared" si="11"/>
        <v>12.35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AR161" s="160" t="s">
        <v>155</v>
      </c>
      <c r="AT161" s="160" t="s">
        <v>151</v>
      </c>
      <c r="AU161" s="160" t="s">
        <v>85</v>
      </c>
      <c r="AY161" s="16" t="s">
        <v>149</v>
      </c>
      <c r="BE161" s="161">
        <f t="shared" si="14"/>
        <v>0</v>
      </c>
      <c r="BF161" s="161">
        <f t="shared" si="15"/>
        <v>297.7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6" t="s">
        <v>85</v>
      </c>
      <c r="BK161" s="162">
        <f t="shared" si="19"/>
        <v>297.7</v>
      </c>
      <c r="BL161" s="16" t="s">
        <v>155</v>
      </c>
      <c r="BM161" s="160" t="s">
        <v>2832</v>
      </c>
    </row>
    <row r="162" spans="2:65" s="28" customFormat="1" ht="24.15" customHeight="1">
      <c r="B162" s="149"/>
      <c r="C162" s="150" t="s">
        <v>280</v>
      </c>
      <c r="D162" s="150" t="s">
        <v>151</v>
      </c>
      <c r="E162" s="151" t="s">
        <v>2833</v>
      </c>
      <c r="F162" s="152" t="s">
        <v>2834</v>
      </c>
      <c r="G162" s="153" t="s">
        <v>159</v>
      </c>
      <c r="H162" s="154">
        <v>65</v>
      </c>
      <c r="I162" s="154">
        <v>0.99</v>
      </c>
      <c r="J162" s="154">
        <f t="shared" si="10"/>
        <v>64.349999999999994</v>
      </c>
      <c r="K162" s="155"/>
      <c r="L162" s="29"/>
      <c r="M162" s="156"/>
      <c r="N162" s="157" t="s">
        <v>38</v>
      </c>
      <c r="O162" s="158">
        <v>4.1000000000000002E-2</v>
      </c>
      <c r="P162" s="158">
        <f t="shared" si="11"/>
        <v>2.665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AR162" s="160" t="s">
        <v>155</v>
      </c>
      <c r="AT162" s="160" t="s">
        <v>151</v>
      </c>
      <c r="AU162" s="160" t="s">
        <v>85</v>
      </c>
      <c r="AY162" s="16" t="s">
        <v>149</v>
      </c>
      <c r="BE162" s="161">
        <f t="shared" si="14"/>
        <v>0</v>
      </c>
      <c r="BF162" s="161">
        <f t="shared" si="15"/>
        <v>64.349999999999994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6" t="s">
        <v>85</v>
      </c>
      <c r="BK162" s="162">
        <f t="shared" si="19"/>
        <v>64.349999999999994</v>
      </c>
      <c r="BL162" s="16" t="s">
        <v>155</v>
      </c>
      <c r="BM162" s="160" t="s">
        <v>2835</v>
      </c>
    </row>
    <row r="163" spans="2:65" s="28" customFormat="1" ht="24.15" customHeight="1">
      <c r="B163" s="149"/>
      <c r="C163" s="150" t="s">
        <v>284</v>
      </c>
      <c r="D163" s="150" t="s">
        <v>151</v>
      </c>
      <c r="E163" s="151" t="s">
        <v>2836</v>
      </c>
      <c r="F163" s="152" t="s">
        <v>2837</v>
      </c>
      <c r="G163" s="153" t="s">
        <v>250</v>
      </c>
      <c r="H163" s="154">
        <v>2</v>
      </c>
      <c r="I163" s="154">
        <v>272.07</v>
      </c>
      <c r="J163" s="154">
        <f t="shared" si="10"/>
        <v>544.14</v>
      </c>
      <c r="K163" s="155"/>
      <c r="L163" s="29"/>
      <c r="M163" s="156"/>
      <c r="N163" s="157" t="s">
        <v>38</v>
      </c>
      <c r="O163" s="158">
        <v>9.58</v>
      </c>
      <c r="P163" s="158">
        <f t="shared" si="11"/>
        <v>19.16</v>
      </c>
      <c r="Q163" s="158">
        <v>1.581726E-2</v>
      </c>
      <c r="R163" s="158">
        <f t="shared" si="12"/>
        <v>3.1634519999999999E-2</v>
      </c>
      <c r="S163" s="158">
        <v>0</v>
      </c>
      <c r="T163" s="159">
        <f t="shared" si="13"/>
        <v>0</v>
      </c>
      <c r="AR163" s="160" t="s">
        <v>155</v>
      </c>
      <c r="AT163" s="160" t="s">
        <v>151</v>
      </c>
      <c r="AU163" s="160" t="s">
        <v>85</v>
      </c>
      <c r="AY163" s="16" t="s">
        <v>149</v>
      </c>
      <c r="BE163" s="161">
        <f t="shared" si="14"/>
        <v>0</v>
      </c>
      <c r="BF163" s="161">
        <f t="shared" si="15"/>
        <v>544.14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6" t="s">
        <v>85</v>
      </c>
      <c r="BK163" s="162">
        <f t="shared" si="19"/>
        <v>544.14</v>
      </c>
      <c r="BL163" s="16" t="s">
        <v>155</v>
      </c>
      <c r="BM163" s="160" t="s">
        <v>2838</v>
      </c>
    </row>
    <row r="164" spans="2:65" s="28" customFormat="1" ht="24.15" customHeight="1">
      <c r="B164" s="149"/>
      <c r="C164" s="150" t="s">
        <v>288</v>
      </c>
      <c r="D164" s="150" t="s">
        <v>151</v>
      </c>
      <c r="E164" s="151" t="s">
        <v>2839</v>
      </c>
      <c r="F164" s="152" t="s">
        <v>2840</v>
      </c>
      <c r="G164" s="153" t="s">
        <v>250</v>
      </c>
      <c r="H164" s="154">
        <v>1</v>
      </c>
      <c r="I164" s="154">
        <v>496.4</v>
      </c>
      <c r="J164" s="154">
        <f t="shared" si="10"/>
        <v>496.4</v>
      </c>
      <c r="K164" s="155"/>
      <c r="L164" s="29"/>
      <c r="M164" s="156"/>
      <c r="N164" s="157" t="s">
        <v>38</v>
      </c>
      <c r="O164" s="158">
        <v>3.7789999999999999</v>
      </c>
      <c r="P164" s="158">
        <f t="shared" si="11"/>
        <v>3.7789999999999999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AR164" s="160" t="s">
        <v>155</v>
      </c>
      <c r="AT164" s="160" t="s">
        <v>151</v>
      </c>
      <c r="AU164" s="160" t="s">
        <v>85</v>
      </c>
      <c r="AY164" s="16" t="s">
        <v>149</v>
      </c>
      <c r="BE164" s="161">
        <f t="shared" si="14"/>
        <v>0</v>
      </c>
      <c r="BF164" s="161">
        <f t="shared" si="15"/>
        <v>496.4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6" t="s">
        <v>85</v>
      </c>
      <c r="BK164" s="162">
        <f t="shared" si="19"/>
        <v>496.4</v>
      </c>
      <c r="BL164" s="16" t="s">
        <v>155</v>
      </c>
      <c r="BM164" s="160" t="s">
        <v>2841</v>
      </c>
    </row>
    <row r="165" spans="2:65" s="28" customFormat="1" ht="16.5" customHeight="1">
      <c r="B165" s="149"/>
      <c r="C165" s="167" t="s">
        <v>292</v>
      </c>
      <c r="D165" s="167" t="s">
        <v>431</v>
      </c>
      <c r="E165" s="168" t="s">
        <v>2842</v>
      </c>
      <c r="F165" s="169" t="s">
        <v>2843</v>
      </c>
      <c r="G165" s="170" t="s">
        <v>250</v>
      </c>
      <c r="H165" s="171">
        <v>1</v>
      </c>
      <c r="I165" s="171">
        <v>520</v>
      </c>
      <c r="J165" s="171">
        <f t="shared" si="10"/>
        <v>520</v>
      </c>
      <c r="K165" s="172"/>
      <c r="L165" s="173"/>
      <c r="M165" s="174"/>
      <c r="N165" s="175" t="s">
        <v>38</v>
      </c>
      <c r="O165" s="158">
        <v>0</v>
      </c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AR165" s="160" t="s">
        <v>181</v>
      </c>
      <c r="AT165" s="160" t="s">
        <v>431</v>
      </c>
      <c r="AU165" s="160" t="s">
        <v>85</v>
      </c>
      <c r="AY165" s="16" t="s">
        <v>149</v>
      </c>
      <c r="BE165" s="161">
        <f t="shared" si="14"/>
        <v>0</v>
      </c>
      <c r="BF165" s="161">
        <f t="shared" si="15"/>
        <v>520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6" t="s">
        <v>85</v>
      </c>
      <c r="BK165" s="162">
        <f t="shared" si="19"/>
        <v>520</v>
      </c>
      <c r="BL165" s="16" t="s">
        <v>155</v>
      </c>
      <c r="BM165" s="160" t="s">
        <v>2844</v>
      </c>
    </row>
    <row r="166" spans="2:65" s="28" customFormat="1" ht="16.5" customHeight="1">
      <c r="B166" s="149"/>
      <c r="C166" s="150" t="s">
        <v>296</v>
      </c>
      <c r="D166" s="150" t="s">
        <v>151</v>
      </c>
      <c r="E166" s="151" t="s">
        <v>2845</v>
      </c>
      <c r="F166" s="152" t="s">
        <v>2846</v>
      </c>
      <c r="G166" s="153" t="s">
        <v>159</v>
      </c>
      <c r="H166" s="154">
        <v>65</v>
      </c>
      <c r="I166" s="154">
        <v>1.75</v>
      </c>
      <c r="J166" s="154">
        <f t="shared" si="10"/>
        <v>113.75</v>
      </c>
      <c r="K166" s="155"/>
      <c r="L166" s="29"/>
      <c r="M166" s="156"/>
      <c r="N166" s="157" t="s">
        <v>38</v>
      </c>
      <c r="O166" s="158">
        <v>0.03</v>
      </c>
      <c r="P166" s="158">
        <f t="shared" si="11"/>
        <v>1.95</v>
      </c>
      <c r="Q166" s="158">
        <v>9.0000000000000006E-5</v>
      </c>
      <c r="R166" s="158">
        <f t="shared" si="12"/>
        <v>5.8500000000000002E-3</v>
      </c>
      <c r="S166" s="158">
        <v>0</v>
      </c>
      <c r="T166" s="159">
        <f t="shared" si="13"/>
        <v>0</v>
      </c>
      <c r="AR166" s="160" t="s">
        <v>155</v>
      </c>
      <c r="AT166" s="160" t="s">
        <v>151</v>
      </c>
      <c r="AU166" s="160" t="s">
        <v>85</v>
      </c>
      <c r="AY166" s="16" t="s">
        <v>149</v>
      </c>
      <c r="BE166" s="161">
        <f t="shared" si="14"/>
        <v>0</v>
      </c>
      <c r="BF166" s="161">
        <f t="shared" si="15"/>
        <v>113.75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6" t="s">
        <v>85</v>
      </c>
      <c r="BK166" s="162">
        <f t="shared" si="19"/>
        <v>113.75</v>
      </c>
      <c r="BL166" s="16" t="s">
        <v>155</v>
      </c>
      <c r="BM166" s="160" t="s">
        <v>2847</v>
      </c>
    </row>
    <row r="167" spans="2:65" s="28" customFormat="1" ht="24.15" customHeight="1">
      <c r="B167" s="149"/>
      <c r="C167" s="150" t="s">
        <v>300</v>
      </c>
      <c r="D167" s="150" t="s">
        <v>151</v>
      </c>
      <c r="E167" s="151" t="s">
        <v>2848</v>
      </c>
      <c r="F167" s="152" t="s">
        <v>2849</v>
      </c>
      <c r="G167" s="153" t="s">
        <v>159</v>
      </c>
      <c r="H167" s="154">
        <v>65</v>
      </c>
      <c r="I167" s="154">
        <v>1.06</v>
      </c>
      <c r="J167" s="154">
        <f t="shared" si="10"/>
        <v>68.900000000000006</v>
      </c>
      <c r="K167" s="155"/>
      <c r="L167" s="29"/>
      <c r="M167" s="156"/>
      <c r="N167" s="157" t="s">
        <v>38</v>
      </c>
      <c r="O167" s="158">
        <v>5.2999999999999999E-2</v>
      </c>
      <c r="P167" s="158">
        <f t="shared" si="11"/>
        <v>3.4449999999999998</v>
      </c>
      <c r="Q167" s="158">
        <v>1E-4</v>
      </c>
      <c r="R167" s="158">
        <f t="shared" si="12"/>
        <v>6.5000000000000006E-3</v>
      </c>
      <c r="S167" s="158">
        <v>0</v>
      </c>
      <c r="T167" s="159">
        <f t="shared" si="13"/>
        <v>0</v>
      </c>
      <c r="AR167" s="160" t="s">
        <v>155</v>
      </c>
      <c r="AT167" s="160" t="s">
        <v>151</v>
      </c>
      <c r="AU167" s="160" t="s">
        <v>85</v>
      </c>
      <c r="AY167" s="16" t="s">
        <v>149</v>
      </c>
      <c r="BE167" s="161">
        <f t="shared" si="14"/>
        <v>0</v>
      </c>
      <c r="BF167" s="161">
        <f t="shared" si="15"/>
        <v>68.900000000000006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6" t="s">
        <v>85</v>
      </c>
      <c r="BK167" s="162">
        <f t="shared" si="19"/>
        <v>68.900000000000006</v>
      </c>
      <c r="BL167" s="16" t="s">
        <v>155</v>
      </c>
      <c r="BM167" s="160" t="s">
        <v>2850</v>
      </c>
    </row>
    <row r="168" spans="2:65" s="137" customFormat="1" ht="22.8" customHeight="1">
      <c r="B168" s="138"/>
      <c r="D168" s="139" t="s">
        <v>71</v>
      </c>
      <c r="E168" s="147" t="s">
        <v>657</v>
      </c>
      <c r="F168" s="147" t="s">
        <v>658</v>
      </c>
      <c r="J168" s="148">
        <f>BK168</f>
        <v>1771.3330000000001</v>
      </c>
      <c r="L168" s="138"/>
      <c r="M168" s="142"/>
      <c r="P168" s="143">
        <f>P169</f>
        <v>56.085678999999999</v>
      </c>
      <c r="R168" s="143">
        <f>R169</f>
        <v>0</v>
      </c>
      <c r="T168" s="144">
        <f>T169</f>
        <v>0</v>
      </c>
      <c r="AR168" s="139" t="s">
        <v>79</v>
      </c>
      <c r="AT168" s="145" t="s">
        <v>71</v>
      </c>
      <c r="AU168" s="145" t="s">
        <v>79</v>
      </c>
      <c r="AY168" s="139" t="s">
        <v>149</v>
      </c>
      <c r="BK168" s="146">
        <f>BK169</f>
        <v>1771.3330000000001</v>
      </c>
    </row>
    <row r="169" spans="2:65" s="28" customFormat="1" ht="33" customHeight="1">
      <c r="B169" s="149"/>
      <c r="C169" s="150" t="s">
        <v>304</v>
      </c>
      <c r="D169" s="150" t="s">
        <v>151</v>
      </c>
      <c r="E169" s="151" t="s">
        <v>2762</v>
      </c>
      <c r="F169" s="152" t="s">
        <v>2763</v>
      </c>
      <c r="G169" s="153" t="s">
        <v>188</v>
      </c>
      <c r="H169" s="154">
        <v>43.511000000000003</v>
      </c>
      <c r="I169" s="154">
        <v>40.71</v>
      </c>
      <c r="J169" s="154">
        <f>ROUND(I169*H169,3)</f>
        <v>1771.3330000000001</v>
      </c>
      <c r="K169" s="155"/>
      <c r="L169" s="29"/>
      <c r="M169" s="156"/>
      <c r="N169" s="157" t="s">
        <v>38</v>
      </c>
      <c r="O169" s="158">
        <v>1.2889999999999999</v>
      </c>
      <c r="P169" s="158">
        <f>O169*H169</f>
        <v>56.085678999999999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AR169" s="160" t="s">
        <v>155</v>
      </c>
      <c r="AT169" s="160" t="s">
        <v>151</v>
      </c>
      <c r="AU169" s="160" t="s">
        <v>85</v>
      </c>
      <c r="AY169" s="16" t="s">
        <v>149</v>
      </c>
      <c r="BE169" s="161">
        <f>IF(N169="základná",J169,0)</f>
        <v>0</v>
      </c>
      <c r="BF169" s="161">
        <f>IF(N169="znížená",J169,0)</f>
        <v>1771.3330000000001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6" t="s">
        <v>85</v>
      </c>
      <c r="BK169" s="162">
        <f>ROUND(I169*H169,3)</f>
        <v>1771.3330000000001</v>
      </c>
      <c r="BL169" s="16" t="s">
        <v>155</v>
      </c>
      <c r="BM169" s="160" t="s">
        <v>2851</v>
      </c>
    </row>
    <row r="170" spans="2:65" s="137" customFormat="1" ht="25.95" customHeight="1">
      <c r="B170" s="138"/>
      <c r="D170" s="139" t="s">
        <v>71</v>
      </c>
      <c r="E170" s="140" t="s">
        <v>340</v>
      </c>
      <c r="F170" s="140" t="s">
        <v>341</v>
      </c>
      <c r="J170" s="141">
        <f>BK170</f>
        <v>255.61</v>
      </c>
      <c r="L170" s="138"/>
      <c r="M170" s="142"/>
      <c r="P170" s="143">
        <f>P171</f>
        <v>1.1004100000000001</v>
      </c>
      <c r="R170" s="143">
        <f>R171</f>
        <v>1.1333049999999999E-2</v>
      </c>
      <c r="T170" s="144">
        <f>T171</f>
        <v>0</v>
      </c>
      <c r="AR170" s="139" t="s">
        <v>85</v>
      </c>
      <c r="AT170" s="145" t="s">
        <v>71</v>
      </c>
      <c r="AU170" s="145" t="s">
        <v>72</v>
      </c>
      <c r="AY170" s="139" t="s">
        <v>149</v>
      </c>
      <c r="BK170" s="146">
        <f>BK171</f>
        <v>255.61</v>
      </c>
    </row>
    <row r="171" spans="2:65" s="137" customFormat="1" ht="22.8" customHeight="1">
      <c r="B171" s="138"/>
      <c r="D171" s="139" t="s">
        <v>71</v>
      </c>
      <c r="E171" s="147" t="s">
        <v>836</v>
      </c>
      <c r="F171" s="147" t="s">
        <v>837</v>
      </c>
      <c r="J171" s="148">
        <f>BK171</f>
        <v>255.61</v>
      </c>
      <c r="L171" s="138"/>
      <c r="M171" s="142"/>
      <c r="P171" s="143">
        <f>SUM(P172:P174)</f>
        <v>1.1004100000000001</v>
      </c>
      <c r="R171" s="143">
        <f>SUM(R172:R174)</f>
        <v>1.1333049999999999E-2</v>
      </c>
      <c r="T171" s="144">
        <f>SUM(T172:T174)</f>
        <v>0</v>
      </c>
      <c r="AR171" s="139" t="s">
        <v>85</v>
      </c>
      <c r="AT171" s="145" t="s">
        <v>71</v>
      </c>
      <c r="AU171" s="145" t="s">
        <v>79</v>
      </c>
      <c r="AY171" s="139" t="s">
        <v>149</v>
      </c>
      <c r="BK171" s="146">
        <f>SUM(BK172:BK174)</f>
        <v>255.61</v>
      </c>
    </row>
    <row r="172" spans="2:65" s="28" customFormat="1" ht="33" customHeight="1">
      <c r="B172" s="149"/>
      <c r="C172" s="150" t="s">
        <v>308</v>
      </c>
      <c r="D172" s="150" t="s">
        <v>151</v>
      </c>
      <c r="E172" s="151" t="s">
        <v>1796</v>
      </c>
      <c r="F172" s="152" t="s">
        <v>1797</v>
      </c>
      <c r="G172" s="153" t="s">
        <v>159</v>
      </c>
      <c r="H172" s="154">
        <v>1</v>
      </c>
      <c r="I172" s="154">
        <v>42.03</v>
      </c>
      <c r="J172" s="154">
        <f>ROUND(I172*H172,3)</f>
        <v>42.03</v>
      </c>
      <c r="K172" s="155"/>
      <c r="L172" s="29"/>
      <c r="M172" s="156"/>
      <c r="N172" s="157" t="s">
        <v>38</v>
      </c>
      <c r="O172" s="158">
        <v>0.71440999999999999</v>
      </c>
      <c r="P172" s="158">
        <f>O172*H172</f>
        <v>0.71440999999999999</v>
      </c>
      <c r="Q172" s="158">
        <v>6.5930499999999996E-3</v>
      </c>
      <c r="R172" s="158">
        <f>Q172*H172</f>
        <v>6.5930499999999996E-3</v>
      </c>
      <c r="S172" s="158">
        <v>0</v>
      </c>
      <c r="T172" s="159">
        <f>S172*H172</f>
        <v>0</v>
      </c>
      <c r="AR172" s="160" t="s">
        <v>216</v>
      </c>
      <c r="AT172" s="160" t="s">
        <v>151</v>
      </c>
      <c r="AU172" s="160" t="s">
        <v>85</v>
      </c>
      <c r="AY172" s="16" t="s">
        <v>149</v>
      </c>
      <c r="BE172" s="161">
        <f>IF(N172="základná",J172,0)</f>
        <v>0</v>
      </c>
      <c r="BF172" s="161">
        <f>IF(N172="znížená",J172,0)</f>
        <v>42.03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6" t="s">
        <v>85</v>
      </c>
      <c r="BK172" s="162">
        <f>ROUND(I172*H172,3)</f>
        <v>42.03</v>
      </c>
      <c r="BL172" s="16" t="s">
        <v>216</v>
      </c>
      <c r="BM172" s="160" t="s">
        <v>2852</v>
      </c>
    </row>
    <row r="173" spans="2:65" s="28" customFormat="1" ht="24.15" customHeight="1">
      <c r="B173" s="149"/>
      <c r="C173" s="150" t="s">
        <v>312</v>
      </c>
      <c r="D173" s="150" t="s">
        <v>151</v>
      </c>
      <c r="E173" s="151" t="s">
        <v>2853</v>
      </c>
      <c r="F173" s="152" t="s">
        <v>2854</v>
      </c>
      <c r="G173" s="153" t="s">
        <v>250</v>
      </c>
      <c r="H173" s="154">
        <v>1</v>
      </c>
      <c r="I173" s="154">
        <v>23.58</v>
      </c>
      <c r="J173" s="154">
        <f>ROUND(I173*H173,3)</f>
        <v>23.58</v>
      </c>
      <c r="K173" s="155"/>
      <c r="L173" s="29"/>
      <c r="M173" s="156"/>
      <c r="N173" s="157" t="s">
        <v>38</v>
      </c>
      <c r="O173" s="158">
        <v>0.38600000000000001</v>
      </c>
      <c r="P173" s="158">
        <f>O173*H173</f>
        <v>0.38600000000000001</v>
      </c>
      <c r="Q173" s="158">
        <v>2.7399999999999998E-3</v>
      </c>
      <c r="R173" s="158">
        <f>Q173*H173</f>
        <v>2.7399999999999998E-3</v>
      </c>
      <c r="S173" s="158">
        <v>0</v>
      </c>
      <c r="T173" s="159">
        <f>S173*H173</f>
        <v>0</v>
      </c>
      <c r="AR173" s="160" t="s">
        <v>216</v>
      </c>
      <c r="AT173" s="160" t="s">
        <v>151</v>
      </c>
      <c r="AU173" s="160" t="s">
        <v>85</v>
      </c>
      <c r="AY173" s="16" t="s">
        <v>149</v>
      </c>
      <c r="BE173" s="161">
        <f>IF(N173="základná",J173,0)</f>
        <v>0</v>
      </c>
      <c r="BF173" s="161">
        <f>IF(N173="znížená",J173,0)</f>
        <v>23.58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6" t="s">
        <v>85</v>
      </c>
      <c r="BK173" s="162">
        <f>ROUND(I173*H173,3)</f>
        <v>23.58</v>
      </c>
      <c r="BL173" s="16" t="s">
        <v>216</v>
      </c>
      <c r="BM173" s="160" t="s">
        <v>2855</v>
      </c>
    </row>
    <row r="174" spans="2:65" s="28" customFormat="1" ht="16.5" customHeight="1">
      <c r="B174" s="149"/>
      <c r="C174" s="167" t="s">
        <v>316</v>
      </c>
      <c r="D174" s="167" t="s">
        <v>431</v>
      </c>
      <c r="E174" s="168" t="s">
        <v>2856</v>
      </c>
      <c r="F174" s="169" t="s">
        <v>2857</v>
      </c>
      <c r="G174" s="170" t="s">
        <v>250</v>
      </c>
      <c r="H174" s="171">
        <v>1</v>
      </c>
      <c r="I174" s="171">
        <v>190</v>
      </c>
      <c r="J174" s="171">
        <f>ROUND(I174*H174,3)</f>
        <v>190</v>
      </c>
      <c r="K174" s="172"/>
      <c r="L174" s="173"/>
      <c r="M174" s="174"/>
      <c r="N174" s="175" t="s">
        <v>38</v>
      </c>
      <c r="O174" s="158">
        <v>0</v>
      </c>
      <c r="P174" s="158">
        <f>O174*H174</f>
        <v>0</v>
      </c>
      <c r="Q174" s="158">
        <v>2E-3</v>
      </c>
      <c r="R174" s="158">
        <f>Q174*H174</f>
        <v>2E-3</v>
      </c>
      <c r="S174" s="158">
        <v>0</v>
      </c>
      <c r="T174" s="159">
        <f>S174*H174</f>
        <v>0</v>
      </c>
      <c r="AR174" s="160" t="s">
        <v>280</v>
      </c>
      <c r="AT174" s="160" t="s">
        <v>431</v>
      </c>
      <c r="AU174" s="160" t="s">
        <v>85</v>
      </c>
      <c r="AY174" s="16" t="s">
        <v>149</v>
      </c>
      <c r="BE174" s="161">
        <f>IF(N174="základná",J174,0)</f>
        <v>0</v>
      </c>
      <c r="BF174" s="161">
        <f>IF(N174="znížená",J174,0)</f>
        <v>190</v>
      </c>
      <c r="BG174" s="161">
        <f>IF(N174="zákl. prenesená",J174,0)</f>
        <v>0</v>
      </c>
      <c r="BH174" s="161">
        <f>IF(N174="zníž. prenesená",J174,0)</f>
        <v>0</v>
      </c>
      <c r="BI174" s="161">
        <f>IF(N174="nulová",J174,0)</f>
        <v>0</v>
      </c>
      <c r="BJ174" s="16" t="s">
        <v>85</v>
      </c>
      <c r="BK174" s="162">
        <f>ROUND(I174*H174,3)</f>
        <v>190</v>
      </c>
      <c r="BL174" s="16" t="s">
        <v>216</v>
      </c>
      <c r="BM174" s="160" t="s">
        <v>2858</v>
      </c>
    </row>
    <row r="175" spans="2:65" s="137" customFormat="1" ht="25.95" customHeight="1">
      <c r="B175" s="138"/>
      <c r="D175" s="139" t="s">
        <v>71</v>
      </c>
      <c r="E175" s="140" t="s">
        <v>431</v>
      </c>
      <c r="F175" s="140" t="s">
        <v>1255</v>
      </c>
      <c r="J175" s="141">
        <f>BK175</f>
        <v>529.96</v>
      </c>
      <c r="L175" s="138"/>
      <c r="M175" s="142"/>
      <c r="P175" s="143">
        <f>P176+P179</f>
        <v>1.552</v>
      </c>
      <c r="R175" s="143">
        <f>R176+R179</f>
        <v>5.6232600000000006E-3</v>
      </c>
      <c r="T175" s="144">
        <f>T176+T179</f>
        <v>0</v>
      </c>
      <c r="AR175" s="139" t="s">
        <v>161</v>
      </c>
      <c r="AT175" s="145" t="s">
        <v>71</v>
      </c>
      <c r="AU175" s="145" t="s">
        <v>72</v>
      </c>
      <c r="AY175" s="139" t="s">
        <v>149</v>
      </c>
      <c r="BK175" s="146">
        <f>BK176+BK179</f>
        <v>529.96</v>
      </c>
    </row>
    <row r="176" spans="2:65" s="137" customFormat="1" ht="22.8" customHeight="1">
      <c r="B176" s="138"/>
      <c r="D176" s="139" t="s">
        <v>71</v>
      </c>
      <c r="E176" s="147" t="s">
        <v>2082</v>
      </c>
      <c r="F176" s="147" t="s">
        <v>2083</v>
      </c>
      <c r="J176" s="148">
        <f>BK176</f>
        <v>179.96</v>
      </c>
      <c r="L176" s="138"/>
      <c r="M176" s="142"/>
      <c r="P176" s="143">
        <f>SUM(P177:P178)</f>
        <v>1.552</v>
      </c>
      <c r="R176" s="143">
        <f>SUM(R177:R178)</f>
        <v>5.6232600000000006E-3</v>
      </c>
      <c r="T176" s="144">
        <f>SUM(T177:T178)</f>
        <v>0</v>
      </c>
      <c r="AR176" s="139" t="s">
        <v>161</v>
      </c>
      <c r="AT176" s="145" t="s">
        <v>71</v>
      </c>
      <c r="AU176" s="145" t="s">
        <v>79</v>
      </c>
      <c r="AY176" s="139" t="s">
        <v>149</v>
      </c>
      <c r="BK176" s="146">
        <f>SUM(BK177:BK178)</f>
        <v>179.96</v>
      </c>
    </row>
    <row r="177" spans="2:65" s="28" customFormat="1" ht="24.15" customHeight="1">
      <c r="B177" s="149"/>
      <c r="C177" s="150" t="s">
        <v>320</v>
      </c>
      <c r="D177" s="150" t="s">
        <v>151</v>
      </c>
      <c r="E177" s="151" t="s">
        <v>2859</v>
      </c>
      <c r="F177" s="152" t="s">
        <v>2860</v>
      </c>
      <c r="G177" s="153" t="s">
        <v>250</v>
      </c>
      <c r="H177" s="154">
        <v>2</v>
      </c>
      <c r="I177" s="154">
        <v>22.7</v>
      </c>
      <c r="J177" s="154">
        <f>ROUND(I177*H177,3)</f>
        <v>45.4</v>
      </c>
      <c r="K177" s="155"/>
      <c r="L177" s="29"/>
      <c r="M177" s="156"/>
      <c r="N177" s="157" t="s">
        <v>38</v>
      </c>
      <c r="O177" s="158">
        <v>0.77600000000000002</v>
      </c>
      <c r="P177" s="158">
        <f>O177*H177</f>
        <v>1.552</v>
      </c>
      <c r="Q177" s="158">
        <v>9.1630000000000002E-5</v>
      </c>
      <c r="R177" s="158">
        <f>Q177*H177</f>
        <v>1.8326E-4</v>
      </c>
      <c r="S177" s="158">
        <v>0</v>
      </c>
      <c r="T177" s="159">
        <f>S177*H177</f>
        <v>0</v>
      </c>
      <c r="AR177" s="160" t="s">
        <v>625</v>
      </c>
      <c r="AT177" s="160" t="s">
        <v>151</v>
      </c>
      <c r="AU177" s="160" t="s">
        <v>85</v>
      </c>
      <c r="AY177" s="16" t="s">
        <v>149</v>
      </c>
      <c r="BE177" s="161">
        <f>IF(N177="základná",J177,0)</f>
        <v>0</v>
      </c>
      <c r="BF177" s="161">
        <f>IF(N177="znížená",J177,0)</f>
        <v>45.4</v>
      </c>
      <c r="BG177" s="161">
        <f>IF(N177="zákl. prenesená",J177,0)</f>
        <v>0</v>
      </c>
      <c r="BH177" s="161">
        <f>IF(N177="zníž. prenesená",J177,0)</f>
        <v>0</v>
      </c>
      <c r="BI177" s="161">
        <f>IF(N177="nulová",J177,0)</f>
        <v>0</v>
      </c>
      <c r="BJ177" s="16" t="s">
        <v>85</v>
      </c>
      <c r="BK177" s="162">
        <f>ROUND(I177*H177,3)</f>
        <v>45.4</v>
      </c>
      <c r="BL177" s="16" t="s">
        <v>625</v>
      </c>
      <c r="BM177" s="160" t="s">
        <v>2861</v>
      </c>
    </row>
    <row r="178" spans="2:65" s="28" customFormat="1" ht="24.15" customHeight="1">
      <c r="B178" s="149"/>
      <c r="C178" s="167" t="s">
        <v>324</v>
      </c>
      <c r="D178" s="167" t="s">
        <v>431</v>
      </c>
      <c r="E178" s="168" t="s">
        <v>2862</v>
      </c>
      <c r="F178" s="169" t="s">
        <v>2863</v>
      </c>
      <c r="G178" s="170" t="s">
        <v>250</v>
      </c>
      <c r="H178" s="171">
        <v>2</v>
      </c>
      <c r="I178" s="171">
        <v>67.28</v>
      </c>
      <c r="J178" s="171">
        <f>ROUND(I178*H178,3)</f>
        <v>134.56</v>
      </c>
      <c r="K178" s="172"/>
      <c r="L178" s="173"/>
      <c r="M178" s="174"/>
      <c r="N178" s="175" t="s">
        <v>38</v>
      </c>
      <c r="O178" s="158">
        <v>0</v>
      </c>
      <c r="P178" s="158">
        <f>O178*H178</f>
        <v>0</v>
      </c>
      <c r="Q178" s="158">
        <v>2.7200000000000002E-3</v>
      </c>
      <c r="R178" s="158">
        <f>Q178*H178</f>
        <v>5.4400000000000004E-3</v>
      </c>
      <c r="S178" s="158">
        <v>0</v>
      </c>
      <c r="T178" s="159">
        <f>S178*H178</f>
        <v>0</v>
      </c>
      <c r="AR178" s="160" t="s">
        <v>881</v>
      </c>
      <c r="AT178" s="160" t="s">
        <v>431</v>
      </c>
      <c r="AU178" s="160" t="s">
        <v>85</v>
      </c>
      <c r="AY178" s="16" t="s">
        <v>149</v>
      </c>
      <c r="BE178" s="161">
        <f>IF(N178="základná",J178,0)</f>
        <v>0</v>
      </c>
      <c r="BF178" s="161">
        <f>IF(N178="znížená",J178,0)</f>
        <v>134.56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6" t="s">
        <v>85</v>
      </c>
      <c r="BK178" s="162">
        <f>ROUND(I178*H178,3)</f>
        <v>134.56</v>
      </c>
      <c r="BL178" s="16" t="s">
        <v>881</v>
      </c>
      <c r="BM178" s="160" t="s">
        <v>2864</v>
      </c>
    </row>
    <row r="179" spans="2:65" s="137" customFormat="1" ht="22.8" customHeight="1">
      <c r="B179" s="138"/>
      <c r="D179" s="139" t="s">
        <v>71</v>
      </c>
      <c r="E179" s="147" t="s">
        <v>2765</v>
      </c>
      <c r="F179" s="147" t="s">
        <v>2766</v>
      </c>
      <c r="J179" s="148">
        <f>BK179</f>
        <v>350</v>
      </c>
      <c r="L179" s="138"/>
      <c r="M179" s="142"/>
      <c r="P179" s="143">
        <f>P180</f>
        <v>0</v>
      </c>
      <c r="R179" s="143">
        <f>R180</f>
        <v>0</v>
      </c>
      <c r="T179" s="144">
        <f>T180</f>
        <v>0</v>
      </c>
      <c r="AR179" s="139" t="s">
        <v>161</v>
      </c>
      <c r="AT179" s="145" t="s">
        <v>71</v>
      </c>
      <c r="AU179" s="145" t="s">
        <v>79</v>
      </c>
      <c r="AY179" s="139" t="s">
        <v>149</v>
      </c>
      <c r="BK179" s="146">
        <f>BK180</f>
        <v>350</v>
      </c>
    </row>
    <row r="180" spans="2:65" s="28" customFormat="1" ht="16.5" customHeight="1">
      <c r="B180" s="149"/>
      <c r="C180" s="150" t="s">
        <v>328</v>
      </c>
      <c r="D180" s="150" t="s">
        <v>151</v>
      </c>
      <c r="E180" s="151" t="s">
        <v>2767</v>
      </c>
      <c r="F180" s="152" t="s">
        <v>2768</v>
      </c>
      <c r="G180" s="153" t="s">
        <v>2769</v>
      </c>
      <c r="H180" s="154">
        <v>1</v>
      </c>
      <c r="I180" s="154">
        <v>350</v>
      </c>
      <c r="J180" s="154">
        <f>ROUND(I180*H180,3)</f>
        <v>350</v>
      </c>
      <c r="K180" s="155"/>
      <c r="L180" s="29"/>
      <c r="M180" s="163"/>
      <c r="N180" s="164" t="s">
        <v>38</v>
      </c>
      <c r="O180" s="165">
        <v>0</v>
      </c>
      <c r="P180" s="165">
        <f>O180*H180</f>
        <v>0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AR180" s="160" t="s">
        <v>625</v>
      </c>
      <c r="AT180" s="160" t="s">
        <v>151</v>
      </c>
      <c r="AU180" s="160" t="s">
        <v>85</v>
      </c>
      <c r="AY180" s="16" t="s">
        <v>149</v>
      </c>
      <c r="BE180" s="161">
        <f>IF(N180="základná",J180,0)</f>
        <v>0</v>
      </c>
      <c r="BF180" s="161">
        <f>IF(N180="znížená",J180,0)</f>
        <v>350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6" t="s">
        <v>85</v>
      </c>
      <c r="BK180" s="162">
        <f>ROUND(I180*H180,3)</f>
        <v>350</v>
      </c>
      <c r="BL180" s="16" t="s">
        <v>625</v>
      </c>
      <c r="BM180" s="160" t="s">
        <v>2865</v>
      </c>
    </row>
    <row r="181" spans="2:65" s="28" customFormat="1" ht="6.9" customHeight="1">
      <c r="B181" s="45"/>
      <c r="C181" s="46"/>
      <c r="D181" s="46"/>
      <c r="E181" s="46"/>
      <c r="F181" s="46"/>
      <c r="G181" s="46"/>
      <c r="H181" s="46"/>
      <c r="I181" s="46"/>
      <c r="J181" s="46"/>
      <c r="K181" s="46"/>
      <c r="L181" s="29"/>
    </row>
  </sheetData>
  <autoFilter ref="C125:K180" xr:uid="{00000000-0009-0000-0000-000009000000}"/>
  <mergeCells count="9">
    <mergeCell ref="E85:H85"/>
    <mergeCell ref="E87:H87"/>
    <mergeCell ref="E116:H116"/>
    <mergeCell ref="E118:H118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72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113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s="28" customFormat="1" ht="12" customHeight="1">
      <c r="B8" s="29"/>
      <c r="D8" s="25" t="s">
        <v>115</v>
      </c>
      <c r="L8" s="29"/>
    </row>
    <row r="9" spans="2:46" s="28" customFormat="1" ht="16.5" customHeight="1">
      <c r="B9" s="29"/>
      <c r="E9" s="2" t="s">
        <v>2866</v>
      </c>
      <c r="F9" s="2"/>
      <c r="G9" s="2"/>
      <c r="H9" s="2"/>
      <c r="L9" s="29"/>
    </row>
    <row r="10" spans="2:46" s="28" customFormat="1">
      <c r="B10" s="29"/>
      <c r="L10" s="29"/>
    </row>
    <row r="11" spans="2:46" s="28" customFormat="1" ht="12" customHeight="1">
      <c r="B11" s="29"/>
      <c r="D11" s="25" t="s">
        <v>13</v>
      </c>
      <c r="F11" s="23"/>
      <c r="I11" s="25" t="s">
        <v>14</v>
      </c>
      <c r="J11" s="23"/>
      <c r="L11" s="29"/>
    </row>
    <row r="12" spans="2:46" s="28" customFormat="1" ht="12" customHeight="1">
      <c r="B12" s="29"/>
      <c r="D12" s="25" t="s">
        <v>15</v>
      </c>
      <c r="F12" s="23" t="s">
        <v>16</v>
      </c>
      <c r="I12" s="25" t="s">
        <v>17</v>
      </c>
      <c r="J12" s="55" t="str">
        <f>'Rekapitulácia stavby'!AN8</f>
        <v>8. 7. 2025</v>
      </c>
      <c r="L12" s="29"/>
    </row>
    <row r="13" spans="2:46" s="28" customFormat="1" ht="10.8" customHeight="1">
      <c r="B13" s="29"/>
      <c r="L13" s="29"/>
    </row>
    <row r="14" spans="2:46" s="28" customFormat="1" ht="12" customHeight="1">
      <c r="B14" s="29"/>
      <c r="D14" s="25" t="s">
        <v>19</v>
      </c>
      <c r="I14" s="25" t="s">
        <v>20</v>
      </c>
      <c r="J14" s="23"/>
      <c r="L14" s="29"/>
    </row>
    <row r="15" spans="2:46" s="28" customFormat="1" ht="18" customHeight="1">
      <c r="B15" s="29"/>
      <c r="E15" s="23" t="s">
        <v>21</v>
      </c>
      <c r="I15" s="25" t="s">
        <v>22</v>
      </c>
      <c r="J15" s="23"/>
      <c r="L15" s="29"/>
    </row>
    <row r="16" spans="2:46" s="28" customFormat="1" ht="6.9" customHeight="1">
      <c r="B16" s="29"/>
      <c r="L16" s="29"/>
    </row>
    <row r="17" spans="2:12" s="28" customFormat="1" ht="12" customHeight="1">
      <c r="B17" s="29"/>
      <c r="D17" s="25" t="s">
        <v>23</v>
      </c>
      <c r="I17" s="25" t="s">
        <v>20</v>
      </c>
      <c r="J17" s="23">
        <f>'Rekapitulácia stavby'!AN13</f>
        <v>0</v>
      </c>
      <c r="L17" s="29"/>
    </row>
    <row r="18" spans="2:12" s="28" customFormat="1" ht="18" customHeight="1">
      <c r="B18" s="29"/>
      <c r="E18" s="13" t="str">
        <f>'Rekapitulácia stavby'!E14</f>
        <v xml:space="preserve"> </v>
      </c>
      <c r="F18" s="13"/>
      <c r="G18" s="13"/>
      <c r="H18" s="13"/>
      <c r="I18" s="25" t="s">
        <v>22</v>
      </c>
      <c r="J18" s="23">
        <f>'Rekapitulácia stavby'!AN14</f>
        <v>0</v>
      </c>
      <c r="L18" s="29"/>
    </row>
    <row r="19" spans="2:12" s="28" customFormat="1" ht="6.9" customHeight="1">
      <c r="B19" s="29"/>
      <c r="L19" s="29"/>
    </row>
    <row r="20" spans="2:12" s="28" customFormat="1" ht="12" customHeight="1">
      <c r="B20" s="29"/>
      <c r="D20" s="25" t="s">
        <v>25</v>
      </c>
      <c r="I20" s="25" t="s">
        <v>20</v>
      </c>
      <c r="J20" s="23"/>
      <c r="L20" s="29"/>
    </row>
    <row r="21" spans="2:12" s="28" customFormat="1" ht="18" customHeight="1">
      <c r="B21" s="29"/>
      <c r="E21" s="23" t="s">
        <v>26</v>
      </c>
      <c r="I21" s="25" t="s">
        <v>22</v>
      </c>
      <c r="J21" s="23"/>
      <c r="L21" s="29"/>
    </row>
    <row r="22" spans="2:12" s="28" customFormat="1" ht="6.9" customHeight="1">
      <c r="B22" s="29"/>
      <c r="L22" s="29"/>
    </row>
    <row r="23" spans="2:12" s="28" customFormat="1" ht="12" customHeight="1">
      <c r="B23" s="29"/>
      <c r="D23" s="25" t="s">
        <v>28</v>
      </c>
      <c r="I23" s="25" t="s">
        <v>20</v>
      </c>
      <c r="J23" s="23" t="str">
        <f>IF('Rekapitulácia stavby'!AN19="","",'Rekapitulácia stavby'!AN19)</f>
        <v/>
      </c>
      <c r="L23" s="29"/>
    </row>
    <row r="24" spans="2:12" s="28" customFormat="1" ht="18" customHeight="1">
      <c r="B24" s="29"/>
      <c r="E24" s="23" t="str">
        <f>IF('Rekapitulácia stavby'!E20="","",'Rekapitulácia stavby'!E20)</f>
        <v>Ing.Ivana Brecková</v>
      </c>
      <c r="I24" s="25" t="s">
        <v>22</v>
      </c>
      <c r="J24" s="23" t="str">
        <f>IF('Rekapitulácia stavby'!AN20="","",'Rekapitulácia stavby'!AN20)</f>
        <v/>
      </c>
      <c r="L24" s="29"/>
    </row>
    <row r="25" spans="2:12" s="28" customFormat="1" ht="6.9" customHeight="1">
      <c r="B25" s="29"/>
      <c r="L25" s="29"/>
    </row>
    <row r="26" spans="2:12" s="28" customFormat="1" ht="12" customHeight="1">
      <c r="B26" s="29"/>
      <c r="D26" s="25" t="s">
        <v>30</v>
      </c>
      <c r="L26" s="29"/>
    </row>
    <row r="27" spans="2:12" s="99" customFormat="1" ht="35.25" customHeight="1">
      <c r="B27" s="100"/>
      <c r="E27" s="11" t="s">
        <v>31</v>
      </c>
      <c r="F27" s="11"/>
      <c r="G27" s="11"/>
      <c r="H27" s="11"/>
      <c r="L27" s="100"/>
    </row>
    <row r="28" spans="2:12" s="28" customFormat="1" ht="6.9" customHeight="1">
      <c r="B28" s="29"/>
      <c r="L28" s="29"/>
    </row>
    <row r="29" spans="2:12" s="28" customFormat="1" ht="6.9" customHeight="1">
      <c r="B29" s="29"/>
      <c r="D29" s="56"/>
      <c r="E29" s="56"/>
      <c r="F29" s="56"/>
      <c r="G29" s="56"/>
      <c r="H29" s="56"/>
      <c r="I29" s="56"/>
      <c r="J29" s="56"/>
      <c r="K29" s="56"/>
      <c r="L29" s="29"/>
    </row>
    <row r="30" spans="2:12" s="28" customFormat="1" ht="25.5" customHeight="1">
      <c r="B30" s="29"/>
      <c r="D30" s="101" t="s">
        <v>32</v>
      </c>
      <c r="J30" s="69">
        <f>ROUND(J123, 3)</f>
        <v>5189.0619999999999</v>
      </c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14.4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28" customFormat="1" ht="14.4" customHeight="1">
      <c r="B33" s="29"/>
      <c r="D33" s="102" t="s">
        <v>36</v>
      </c>
      <c r="E33" s="35" t="s">
        <v>37</v>
      </c>
      <c r="F33" s="103">
        <f>ROUND((SUM(BE123:BE171)),  3)</f>
        <v>0</v>
      </c>
      <c r="G33" s="104"/>
      <c r="H33" s="104"/>
      <c r="I33" s="105">
        <v>0.23</v>
      </c>
      <c r="J33" s="103">
        <f>ROUND(((SUM(BE123:BE171))*I33),  3)</f>
        <v>0</v>
      </c>
      <c r="L33" s="29"/>
    </row>
    <row r="34" spans="2:12" s="28" customFormat="1" ht="14.4" customHeight="1">
      <c r="B34" s="29"/>
      <c r="E34" s="35" t="s">
        <v>38</v>
      </c>
      <c r="F34" s="91">
        <f>ROUND((SUM(BF123:BF171)),  3)</f>
        <v>5189.0619999999999</v>
      </c>
      <c r="I34" s="106">
        <v>0.23</v>
      </c>
      <c r="J34" s="91">
        <f>ROUND(((SUM(BF123:BF171))*I34),  3)</f>
        <v>1193.4839999999999</v>
      </c>
      <c r="L34" s="29"/>
    </row>
    <row r="35" spans="2:12" s="28" customFormat="1" ht="14.4" hidden="1" customHeight="1">
      <c r="B35" s="29"/>
      <c r="E35" s="25" t="s">
        <v>39</v>
      </c>
      <c r="F35" s="91">
        <f>ROUND((SUM(BG123:BG171)),  3)</f>
        <v>0</v>
      </c>
      <c r="I35" s="106">
        <v>0.23</v>
      </c>
      <c r="J35" s="91">
        <f>0</f>
        <v>0</v>
      </c>
      <c r="L35" s="29"/>
    </row>
    <row r="36" spans="2:12" s="28" customFormat="1" ht="14.4" hidden="1" customHeight="1">
      <c r="B36" s="29"/>
      <c r="E36" s="25" t="s">
        <v>40</v>
      </c>
      <c r="F36" s="91">
        <f>ROUND((SUM(BH123:BH171)),  3)</f>
        <v>0</v>
      </c>
      <c r="I36" s="106">
        <v>0.23</v>
      </c>
      <c r="J36" s="91">
        <f>0</f>
        <v>0</v>
      </c>
      <c r="L36" s="29"/>
    </row>
    <row r="37" spans="2:12" s="28" customFormat="1" ht="14.4" hidden="1" customHeight="1">
      <c r="B37" s="29"/>
      <c r="E37" s="35" t="s">
        <v>41</v>
      </c>
      <c r="F37" s="103">
        <f>ROUND((SUM(BI123:BI171)),  3)</f>
        <v>0</v>
      </c>
      <c r="G37" s="104"/>
      <c r="H37" s="104"/>
      <c r="I37" s="105">
        <v>0</v>
      </c>
      <c r="J37" s="103">
        <f>0</f>
        <v>0</v>
      </c>
      <c r="L37" s="29"/>
    </row>
    <row r="38" spans="2:12" s="28" customFormat="1" ht="6.9" customHeight="1">
      <c r="B38" s="29"/>
      <c r="L38" s="29"/>
    </row>
    <row r="39" spans="2:12" s="28" customFormat="1" ht="25.5" customHeight="1">
      <c r="B39" s="29"/>
      <c r="C39" s="107"/>
      <c r="D39" s="108" t="s">
        <v>42</v>
      </c>
      <c r="E39" s="59"/>
      <c r="F39" s="59"/>
      <c r="G39" s="109" t="s">
        <v>43</v>
      </c>
      <c r="H39" s="110" t="s">
        <v>44</v>
      </c>
      <c r="I39" s="59"/>
      <c r="J39" s="111">
        <f>SUM(J30:J37)</f>
        <v>6382.5460000000003</v>
      </c>
      <c r="K39" s="112"/>
      <c r="L39" s="29"/>
    </row>
    <row r="40" spans="2:12" s="28" customFormat="1" ht="14.4" customHeight="1">
      <c r="B40" s="29"/>
      <c r="L40" s="29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47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47" s="28" customFormat="1" ht="24.9" customHeight="1">
      <c r="B82" s="29"/>
      <c r="C82" s="20" t="s">
        <v>119</v>
      </c>
      <c r="L82" s="29"/>
    </row>
    <row r="83" spans="2:47" s="28" customFormat="1" ht="6.9" customHeight="1">
      <c r="B83" s="29"/>
      <c r="L83" s="29"/>
    </row>
    <row r="84" spans="2:47" s="28" customFormat="1" ht="12" customHeight="1">
      <c r="B84" s="29"/>
      <c r="C84" s="25" t="s">
        <v>11</v>
      </c>
      <c r="L84" s="29"/>
    </row>
    <row r="85" spans="2:47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47" s="28" customFormat="1" ht="12" customHeight="1">
      <c r="B86" s="29"/>
      <c r="C86" s="25" t="s">
        <v>115</v>
      </c>
      <c r="L86" s="29"/>
    </row>
    <row r="87" spans="2:47" s="28" customFormat="1" ht="16.5" customHeight="1">
      <c r="B87" s="29"/>
      <c r="E87" s="2" t="str">
        <f>E9</f>
        <v>04 - SO 04 - Prípojka elektro NN</v>
      </c>
      <c r="F87" s="2"/>
      <c r="G87" s="2"/>
      <c r="H87" s="2"/>
      <c r="L87" s="29"/>
    </row>
    <row r="88" spans="2:47" s="28" customFormat="1" ht="6.9" customHeight="1">
      <c r="B88" s="29"/>
      <c r="L88" s="29"/>
    </row>
    <row r="89" spans="2:47" s="28" customFormat="1" ht="12" customHeight="1">
      <c r="B89" s="29"/>
      <c r="C89" s="25" t="s">
        <v>15</v>
      </c>
      <c r="F89" s="23" t="str">
        <f>F12</f>
        <v>Medzilaborce</v>
      </c>
      <c r="I89" s="25" t="s">
        <v>17</v>
      </c>
      <c r="J89" s="55" t="str">
        <f>IF(J12="","",J12)</f>
        <v>8. 7. 2025</v>
      </c>
      <c r="L89" s="29"/>
    </row>
    <row r="90" spans="2:47" s="28" customFormat="1" ht="6.9" customHeight="1">
      <c r="B90" s="29"/>
      <c r="L90" s="29"/>
    </row>
    <row r="91" spans="2:47" s="28" customFormat="1" ht="40.049999999999997" customHeight="1">
      <c r="B91" s="29"/>
      <c r="C91" s="25" t="s">
        <v>19</v>
      </c>
      <c r="F91" s="23" t="str">
        <f>E15</f>
        <v>ÚSVIT- ML, n.o., Čapajevova 4923,23, Prešov</v>
      </c>
      <c r="I91" s="25" t="s">
        <v>25</v>
      </c>
      <c r="J91" s="26" t="str">
        <f>E21</f>
        <v>HYDROARCH, s.r.o., Prešov, Ing.arch.Gryglak</v>
      </c>
      <c r="L91" s="29"/>
    </row>
    <row r="92" spans="2:47" s="28" customFormat="1" ht="15.15" customHeight="1">
      <c r="B92" s="29"/>
      <c r="C92" s="25" t="s">
        <v>23</v>
      </c>
      <c r="F92" s="23" t="str">
        <f>IF(E18="","",E18)</f>
        <v xml:space="preserve"> </v>
      </c>
      <c r="I92" s="25" t="s">
        <v>28</v>
      </c>
      <c r="J92" s="26" t="str">
        <f>E24</f>
        <v>Ing.Ivana Brecková</v>
      </c>
      <c r="L92" s="29"/>
    </row>
    <row r="93" spans="2:47" s="28" customFormat="1" ht="10.35" customHeight="1">
      <c r="B93" s="29"/>
      <c r="L93" s="29"/>
    </row>
    <row r="94" spans="2:47" s="28" customFormat="1" ht="29.25" customHeight="1">
      <c r="B94" s="29"/>
      <c r="C94" s="115" t="s">
        <v>120</v>
      </c>
      <c r="D94" s="107"/>
      <c r="E94" s="107"/>
      <c r="F94" s="107"/>
      <c r="G94" s="107"/>
      <c r="H94" s="107"/>
      <c r="I94" s="107"/>
      <c r="J94" s="116" t="s">
        <v>121</v>
      </c>
      <c r="K94" s="107"/>
      <c r="L94" s="29"/>
    </row>
    <row r="95" spans="2:47" s="28" customFormat="1" ht="10.35" customHeight="1">
      <c r="B95" s="29"/>
      <c r="L95" s="29"/>
    </row>
    <row r="96" spans="2:47" s="28" customFormat="1" ht="22.8" customHeight="1">
      <c r="B96" s="29"/>
      <c r="C96" s="117" t="s">
        <v>122</v>
      </c>
      <c r="J96" s="69">
        <f>J123</f>
        <v>5189.0620000000008</v>
      </c>
      <c r="L96" s="29"/>
      <c r="AU96" s="16" t="s">
        <v>123</v>
      </c>
    </row>
    <row r="97" spans="2:12" s="118" customFormat="1" ht="24.9" customHeight="1">
      <c r="B97" s="119"/>
      <c r="D97" s="120" t="s">
        <v>124</v>
      </c>
      <c r="E97" s="121"/>
      <c r="F97" s="121"/>
      <c r="G97" s="121"/>
      <c r="H97" s="121"/>
      <c r="I97" s="121"/>
      <c r="J97" s="122">
        <f>J124</f>
        <v>59.58</v>
      </c>
      <c r="L97" s="119"/>
    </row>
    <row r="98" spans="2:12" s="88" customFormat="1" ht="19.95" customHeight="1">
      <c r="B98" s="123"/>
      <c r="D98" s="124" t="s">
        <v>127</v>
      </c>
      <c r="E98" s="125"/>
      <c r="F98" s="125"/>
      <c r="G98" s="125"/>
      <c r="H98" s="125"/>
      <c r="I98" s="125"/>
      <c r="J98" s="126">
        <f>J125</f>
        <v>59.58</v>
      </c>
      <c r="L98" s="123"/>
    </row>
    <row r="99" spans="2:12" s="118" customFormat="1" ht="24.9" customHeight="1">
      <c r="B99" s="119"/>
      <c r="D99" s="120" t="s">
        <v>1252</v>
      </c>
      <c r="E99" s="121"/>
      <c r="F99" s="121"/>
      <c r="G99" s="121"/>
      <c r="H99" s="121"/>
      <c r="I99" s="121"/>
      <c r="J99" s="122">
        <f>J128</f>
        <v>3550.5140000000006</v>
      </c>
      <c r="L99" s="119"/>
    </row>
    <row r="100" spans="2:12" s="88" customFormat="1" ht="19.95" customHeight="1">
      <c r="B100" s="123"/>
      <c r="D100" s="124" t="s">
        <v>1253</v>
      </c>
      <c r="E100" s="125"/>
      <c r="F100" s="125"/>
      <c r="G100" s="125"/>
      <c r="H100" s="125"/>
      <c r="I100" s="125"/>
      <c r="J100" s="126">
        <f>J129</f>
        <v>3185.4370000000004</v>
      </c>
      <c r="L100" s="123"/>
    </row>
    <row r="101" spans="2:12" s="88" customFormat="1" ht="19.95" customHeight="1">
      <c r="B101" s="123"/>
      <c r="D101" s="124" t="s">
        <v>1254</v>
      </c>
      <c r="E101" s="125"/>
      <c r="F101" s="125"/>
      <c r="G101" s="125"/>
      <c r="H101" s="125"/>
      <c r="I101" s="125"/>
      <c r="J101" s="126">
        <f>J159</f>
        <v>365.07700000000006</v>
      </c>
      <c r="L101" s="123"/>
    </row>
    <row r="102" spans="2:12" s="118" customFormat="1" ht="24.9" customHeight="1">
      <c r="B102" s="119"/>
      <c r="D102" s="120" t="s">
        <v>134</v>
      </c>
      <c r="E102" s="121"/>
      <c r="F102" s="121"/>
      <c r="G102" s="121"/>
      <c r="H102" s="121"/>
      <c r="I102" s="121"/>
      <c r="J102" s="122">
        <f>J166</f>
        <v>1024.798</v>
      </c>
      <c r="L102" s="119"/>
    </row>
    <row r="103" spans="2:12" s="118" customFormat="1" ht="24.9" customHeight="1">
      <c r="B103" s="119"/>
      <c r="D103" s="120" t="s">
        <v>427</v>
      </c>
      <c r="E103" s="121"/>
      <c r="F103" s="121"/>
      <c r="G103" s="121"/>
      <c r="H103" s="121"/>
      <c r="I103" s="121"/>
      <c r="J103" s="122">
        <f>J170</f>
        <v>554.16999999999996</v>
      </c>
      <c r="L103" s="119"/>
    </row>
    <row r="104" spans="2:12" s="28" customFormat="1" ht="21.9" customHeight="1">
      <c r="B104" s="29"/>
      <c r="L104" s="29"/>
    </row>
    <row r="105" spans="2:12" s="28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9"/>
    </row>
    <row r="109" spans="2:12" s="28" customFormat="1" ht="6.9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29"/>
    </row>
    <row r="110" spans="2:12" s="28" customFormat="1" ht="24.9" customHeight="1">
      <c r="B110" s="29"/>
      <c r="C110" s="20" t="s">
        <v>135</v>
      </c>
      <c r="L110" s="29"/>
    </row>
    <row r="111" spans="2:12" s="28" customFormat="1" ht="6.9" customHeight="1">
      <c r="B111" s="29"/>
      <c r="L111" s="29"/>
    </row>
    <row r="112" spans="2:12" s="28" customFormat="1" ht="12" customHeight="1">
      <c r="B112" s="29"/>
      <c r="C112" s="25" t="s">
        <v>11</v>
      </c>
      <c r="L112" s="29"/>
    </row>
    <row r="113" spans="2:65" s="28" customFormat="1" ht="16.5" customHeight="1">
      <c r="B113" s="29"/>
      <c r="E113" s="191" t="str">
        <f>E7</f>
        <v>Denný stacionár Medzilaborce - Adaptácia</v>
      </c>
      <c r="F113" s="191"/>
      <c r="G113" s="191"/>
      <c r="H113" s="191"/>
      <c r="L113" s="29"/>
    </row>
    <row r="114" spans="2:65" s="28" customFormat="1" ht="12" customHeight="1">
      <c r="B114" s="29"/>
      <c r="C114" s="25" t="s">
        <v>115</v>
      </c>
      <c r="L114" s="29"/>
    </row>
    <row r="115" spans="2:65" s="28" customFormat="1" ht="16.5" customHeight="1">
      <c r="B115" s="29"/>
      <c r="E115" s="2" t="str">
        <f>E9</f>
        <v>04 - SO 04 - Prípojka elektro NN</v>
      </c>
      <c r="F115" s="2"/>
      <c r="G115" s="2"/>
      <c r="H115" s="2"/>
      <c r="L115" s="29"/>
    </row>
    <row r="116" spans="2:65" s="28" customFormat="1" ht="6.9" customHeight="1">
      <c r="B116" s="29"/>
      <c r="L116" s="29"/>
    </row>
    <row r="117" spans="2:65" s="28" customFormat="1" ht="12" customHeight="1">
      <c r="B117" s="29"/>
      <c r="C117" s="25" t="s">
        <v>15</v>
      </c>
      <c r="F117" s="23" t="str">
        <f>F12</f>
        <v>Medzilaborce</v>
      </c>
      <c r="I117" s="25" t="s">
        <v>17</v>
      </c>
      <c r="J117" s="55" t="str">
        <f>IF(J12="","",J12)</f>
        <v>8. 7. 2025</v>
      </c>
      <c r="L117" s="29"/>
    </row>
    <row r="118" spans="2:65" s="28" customFormat="1" ht="6.9" customHeight="1">
      <c r="B118" s="29"/>
      <c r="L118" s="29"/>
    </row>
    <row r="119" spans="2:65" s="28" customFormat="1" ht="40.049999999999997" customHeight="1">
      <c r="B119" s="29"/>
      <c r="C119" s="25" t="s">
        <v>19</v>
      </c>
      <c r="F119" s="23" t="str">
        <f>E15</f>
        <v>ÚSVIT- ML, n.o., Čapajevova 4923,23, Prešov</v>
      </c>
      <c r="I119" s="25" t="s">
        <v>25</v>
      </c>
      <c r="J119" s="26" t="str">
        <f>E21</f>
        <v>HYDROARCH, s.r.o., Prešov, Ing.arch.Gryglak</v>
      </c>
      <c r="L119" s="29"/>
    </row>
    <row r="120" spans="2:65" s="28" customFormat="1" ht="15.15" customHeight="1">
      <c r="B120" s="29"/>
      <c r="C120" s="25" t="s">
        <v>23</v>
      </c>
      <c r="F120" s="23" t="str">
        <f>IF(E18="","",E18)</f>
        <v xml:space="preserve"> </v>
      </c>
      <c r="I120" s="25" t="s">
        <v>28</v>
      </c>
      <c r="J120" s="26" t="str">
        <f>E24</f>
        <v>Ing.Ivana Brecková</v>
      </c>
      <c r="L120" s="29"/>
    </row>
    <row r="121" spans="2:65" s="28" customFormat="1" ht="10.35" customHeight="1">
      <c r="B121" s="29"/>
      <c r="L121" s="29"/>
    </row>
    <row r="122" spans="2:65" s="127" customFormat="1" ht="29.25" customHeight="1">
      <c r="B122" s="128"/>
      <c r="C122" s="129" t="s">
        <v>136</v>
      </c>
      <c r="D122" s="130" t="s">
        <v>57</v>
      </c>
      <c r="E122" s="130" t="s">
        <v>53</v>
      </c>
      <c r="F122" s="130" t="s">
        <v>54</v>
      </c>
      <c r="G122" s="130" t="s">
        <v>137</v>
      </c>
      <c r="H122" s="130" t="s">
        <v>138</v>
      </c>
      <c r="I122" s="130" t="s">
        <v>139</v>
      </c>
      <c r="J122" s="131" t="s">
        <v>121</v>
      </c>
      <c r="K122" s="132" t="s">
        <v>140</v>
      </c>
      <c r="L122" s="128"/>
      <c r="M122" s="61"/>
      <c r="N122" s="62" t="s">
        <v>36</v>
      </c>
      <c r="O122" s="62" t="s">
        <v>141</v>
      </c>
      <c r="P122" s="62" t="s">
        <v>142</v>
      </c>
      <c r="Q122" s="62" t="s">
        <v>143</v>
      </c>
      <c r="R122" s="62" t="s">
        <v>144</v>
      </c>
      <c r="S122" s="62" t="s">
        <v>145</v>
      </c>
      <c r="T122" s="63" t="s">
        <v>146</v>
      </c>
    </row>
    <row r="123" spans="2:65" s="28" customFormat="1" ht="22.8" customHeight="1">
      <c r="B123" s="29"/>
      <c r="C123" s="67" t="s">
        <v>122</v>
      </c>
      <c r="J123" s="133">
        <f>BK123</f>
        <v>5189.0620000000008</v>
      </c>
      <c r="L123" s="29"/>
      <c r="M123" s="64"/>
      <c r="N123" s="56"/>
      <c r="O123" s="56"/>
      <c r="P123" s="134">
        <f>P124+P128+P166+P170</f>
        <v>0</v>
      </c>
      <c r="Q123" s="56"/>
      <c r="R123" s="134">
        <f>R124+R128+R166+R170</f>
        <v>0</v>
      </c>
      <c r="S123" s="56"/>
      <c r="T123" s="135">
        <f>T124+T128+T166+T170</f>
        <v>0</v>
      </c>
      <c r="AT123" s="16" t="s">
        <v>71</v>
      </c>
      <c r="AU123" s="16" t="s">
        <v>123</v>
      </c>
      <c r="BK123" s="136">
        <f>BK124+BK128+BK166+BK170</f>
        <v>5189.0620000000008</v>
      </c>
    </row>
    <row r="124" spans="2:65" s="137" customFormat="1" ht="25.95" customHeight="1">
      <c r="B124" s="138"/>
      <c r="D124" s="139" t="s">
        <v>71</v>
      </c>
      <c r="E124" s="140" t="s">
        <v>147</v>
      </c>
      <c r="F124" s="140" t="s">
        <v>148</v>
      </c>
      <c r="J124" s="141">
        <f>BK124</f>
        <v>59.58</v>
      </c>
      <c r="L124" s="138"/>
      <c r="M124" s="142"/>
      <c r="P124" s="143">
        <f>P125</f>
        <v>0</v>
      </c>
      <c r="R124" s="143">
        <f>R125</f>
        <v>0</v>
      </c>
      <c r="T124" s="144">
        <f>T125</f>
        <v>0</v>
      </c>
      <c r="AR124" s="139" t="s">
        <v>79</v>
      </c>
      <c r="AT124" s="145" t="s">
        <v>71</v>
      </c>
      <c r="AU124" s="145" t="s">
        <v>72</v>
      </c>
      <c r="AY124" s="139" t="s">
        <v>149</v>
      </c>
      <c r="BK124" s="146">
        <f>BK125</f>
        <v>59.58</v>
      </c>
    </row>
    <row r="125" spans="2:65" s="137" customFormat="1" ht="22.8" customHeight="1">
      <c r="B125" s="138"/>
      <c r="D125" s="139" t="s">
        <v>71</v>
      </c>
      <c r="E125" s="147" t="s">
        <v>185</v>
      </c>
      <c r="F125" s="147" t="s">
        <v>195</v>
      </c>
      <c r="J125" s="148">
        <f>BK125</f>
        <v>59.58</v>
      </c>
      <c r="L125" s="138"/>
      <c r="M125" s="142"/>
      <c r="P125" s="143">
        <f>SUM(P126:P127)</f>
        <v>0</v>
      </c>
      <c r="R125" s="143">
        <f>SUM(R126:R127)</f>
        <v>0</v>
      </c>
      <c r="T125" s="144">
        <f>SUM(T126:T127)</f>
        <v>0</v>
      </c>
      <c r="AR125" s="139" t="s">
        <v>79</v>
      </c>
      <c r="AT125" s="145" t="s">
        <v>71</v>
      </c>
      <c r="AU125" s="145" t="s">
        <v>79</v>
      </c>
      <c r="AY125" s="139" t="s">
        <v>149</v>
      </c>
      <c r="BK125" s="146">
        <f>SUM(BK126:BK127)</f>
        <v>59.58</v>
      </c>
    </row>
    <row r="126" spans="2:65" s="28" customFormat="1" ht="24.15" customHeight="1">
      <c r="B126" s="149"/>
      <c r="C126" s="150" t="s">
        <v>79</v>
      </c>
      <c r="D126" s="150" t="s">
        <v>151</v>
      </c>
      <c r="E126" s="151" t="s">
        <v>2867</v>
      </c>
      <c r="F126" s="152" t="s">
        <v>2868</v>
      </c>
      <c r="G126" s="153" t="s">
        <v>1346</v>
      </c>
      <c r="H126" s="154">
        <v>120</v>
      </c>
      <c r="I126" s="154">
        <v>0.31</v>
      </c>
      <c r="J126" s="154">
        <f>ROUND(I126*H126,3)</f>
        <v>37.200000000000003</v>
      </c>
      <c r="K126" s="155"/>
      <c r="L126" s="29"/>
      <c r="M126" s="156"/>
      <c r="N126" s="157" t="s">
        <v>38</v>
      </c>
      <c r="O126" s="158">
        <v>0</v>
      </c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AR126" s="160" t="s">
        <v>155</v>
      </c>
      <c r="AT126" s="160" t="s">
        <v>151</v>
      </c>
      <c r="AU126" s="160" t="s">
        <v>85</v>
      </c>
      <c r="AY126" s="16" t="s">
        <v>149</v>
      </c>
      <c r="BE126" s="161">
        <f>IF(N126="základná",J126,0)</f>
        <v>0</v>
      </c>
      <c r="BF126" s="161">
        <f>IF(N126="znížená",J126,0)</f>
        <v>37.200000000000003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6" t="s">
        <v>85</v>
      </c>
      <c r="BK126" s="162">
        <f>ROUND(I126*H126,3)</f>
        <v>37.200000000000003</v>
      </c>
      <c r="BL126" s="16" t="s">
        <v>155</v>
      </c>
      <c r="BM126" s="160" t="s">
        <v>85</v>
      </c>
    </row>
    <row r="127" spans="2:65" s="28" customFormat="1" ht="24.15" customHeight="1">
      <c r="B127" s="149"/>
      <c r="C127" s="150" t="s">
        <v>85</v>
      </c>
      <c r="D127" s="150" t="s">
        <v>151</v>
      </c>
      <c r="E127" s="151" t="s">
        <v>2869</v>
      </c>
      <c r="F127" s="152" t="s">
        <v>2870</v>
      </c>
      <c r="G127" s="153" t="s">
        <v>1346</v>
      </c>
      <c r="H127" s="154">
        <v>60</v>
      </c>
      <c r="I127" s="154">
        <v>0.373</v>
      </c>
      <c r="J127" s="154">
        <f>ROUND(I127*H127,3)</f>
        <v>22.38</v>
      </c>
      <c r="K127" s="155"/>
      <c r="L127" s="29"/>
      <c r="M127" s="156"/>
      <c r="N127" s="157" t="s">
        <v>38</v>
      </c>
      <c r="O127" s="158">
        <v>0</v>
      </c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AR127" s="160" t="s">
        <v>155</v>
      </c>
      <c r="AT127" s="160" t="s">
        <v>151</v>
      </c>
      <c r="AU127" s="160" t="s">
        <v>85</v>
      </c>
      <c r="AY127" s="16" t="s">
        <v>149</v>
      </c>
      <c r="BE127" s="161">
        <f>IF(N127="základná",J127,0)</f>
        <v>0</v>
      </c>
      <c r="BF127" s="161">
        <f>IF(N127="znížená",J127,0)</f>
        <v>22.38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6" t="s">
        <v>85</v>
      </c>
      <c r="BK127" s="162">
        <f>ROUND(I127*H127,3)</f>
        <v>22.38</v>
      </c>
      <c r="BL127" s="16" t="s">
        <v>155</v>
      </c>
      <c r="BM127" s="160" t="s">
        <v>155</v>
      </c>
    </row>
    <row r="128" spans="2:65" s="137" customFormat="1" ht="25.95" customHeight="1">
      <c r="B128" s="138"/>
      <c r="D128" s="139" t="s">
        <v>71</v>
      </c>
      <c r="E128" s="140" t="s">
        <v>431</v>
      </c>
      <c r="F128" s="140" t="s">
        <v>1255</v>
      </c>
      <c r="J128" s="141">
        <f>BK128</f>
        <v>3550.5140000000006</v>
      </c>
      <c r="L128" s="138"/>
      <c r="M128" s="142"/>
      <c r="P128" s="143">
        <f>P129+P159</f>
        <v>0</v>
      </c>
      <c r="R128" s="143">
        <f>R129+R159</f>
        <v>0</v>
      </c>
      <c r="T128" s="144">
        <f>T129+T159</f>
        <v>0</v>
      </c>
      <c r="AR128" s="139" t="s">
        <v>161</v>
      </c>
      <c r="AT128" s="145" t="s">
        <v>71</v>
      </c>
      <c r="AU128" s="145" t="s">
        <v>72</v>
      </c>
      <c r="AY128" s="139" t="s">
        <v>149</v>
      </c>
      <c r="BK128" s="146">
        <f>BK129+BK159</f>
        <v>3550.5140000000006</v>
      </c>
    </row>
    <row r="129" spans="2:65" s="137" customFormat="1" ht="22.8" customHeight="1">
      <c r="B129" s="138"/>
      <c r="D129" s="139" t="s">
        <v>71</v>
      </c>
      <c r="E129" s="147" t="s">
        <v>1256</v>
      </c>
      <c r="F129" s="147" t="s">
        <v>1257</v>
      </c>
      <c r="J129" s="148">
        <f>BK129</f>
        <v>3185.4370000000004</v>
      </c>
      <c r="L129" s="138"/>
      <c r="M129" s="142"/>
      <c r="P129" s="143">
        <f>SUM(P130:P158)</f>
        <v>0</v>
      </c>
      <c r="R129" s="143">
        <f>SUM(R130:R158)</f>
        <v>0</v>
      </c>
      <c r="T129" s="144">
        <f>SUM(T130:T158)</f>
        <v>0</v>
      </c>
      <c r="AR129" s="139" t="s">
        <v>161</v>
      </c>
      <c r="AT129" s="145" t="s">
        <v>71</v>
      </c>
      <c r="AU129" s="145" t="s">
        <v>79</v>
      </c>
      <c r="AY129" s="139" t="s">
        <v>149</v>
      </c>
      <c r="BK129" s="146">
        <f>SUM(BK130:BK158)</f>
        <v>3185.4370000000004</v>
      </c>
    </row>
    <row r="130" spans="2:65" s="28" customFormat="1" ht="24.15" customHeight="1">
      <c r="B130" s="149"/>
      <c r="C130" s="150" t="s">
        <v>161</v>
      </c>
      <c r="D130" s="150" t="s">
        <v>151</v>
      </c>
      <c r="E130" s="151" t="s">
        <v>2871</v>
      </c>
      <c r="F130" s="152" t="s">
        <v>2872</v>
      </c>
      <c r="G130" s="153" t="s">
        <v>159</v>
      </c>
      <c r="H130" s="154">
        <v>45</v>
      </c>
      <c r="I130" s="154">
        <v>2.3450000000000002</v>
      </c>
      <c r="J130" s="154">
        <f t="shared" ref="J130:J158" si="0">ROUND(I130*H130,3)</f>
        <v>105.52500000000001</v>
      </c>
      <c r="K130" s="155"/>
      <c r="L130" s="29"/>
      <c r="M130" s="156"/>
      <c r="N130" s="157" t="s">
        <v>38</v>
      </c>
      <c r="O130" s="158">
        <v>0</v>
      </c>
      <c r="P130" s="158">
        <f t="shared" ref="P130:P158" si="1">O130*H130</f>
        <v>0</v>
      </c>
      <c r="Q130" s="158">
        <v>0</v>
      </c>
      <c r="R130" s="158">
        <f t="shared" ref="R130:R158" si="2">Q130*H130</f>
        <v>0</v>
      </c>
      <c r="S130" s="158">
        <v>0</v>
      </c>
      <c r="T130" s="159">
        <f t="shared" ref="T130:T158" si="3">S130*H130</f>
        <v>0</v>
      </c>
      <c r="AR130" s="160" t="s">
        <v>625</v>
      </c>
      <c r="AT130" s="160" t="s">
        <v>151</v>
      </c>
      <c r="AU130" s="160" t="s">
        <v>85</v>
      </c>
      <c r="AY130" s="16" t="s">
        <v>149</v>
      </c>
      <c r="BE130" s="161">
        <f t="shared" ref="BE130:BE158" si="4">IF(N130="základná",J130,0)</f>
        <v>0</v>
      </c>
      <c r="BF130" s="161">
        <f t="shared" ref="BF130:BF158" si="5">IF(N130="znížená",J130,0)</f>
        <v>105.52500000000001</v>
      </c>
      <c r="BG130" s="161">
        <f t="shared" ref="BG130:BG158" si="6">IF(N130="zákl. prenesená",J130,0)</f>
        <v>0</v>
      </c>
      <c r="BH130" s="161">
        <f t="shared" ref="BH130:BH158" si="7">IF(N130="zníž. prenesená",J130,0)</f>
        <v>0</v>
      </c>
      <c r="BI130" s="161">
        <f t="shared" ref="BI130:BI158" si="8">IF(N130="nulová",J130,0)</f>
        <v>0</v>
      </c>
      <c r="BJ130" s="16" t="s">
        <v>85</v>
      </c>
      <c r="BK130" s="162">
        <f t="shared" ref="BK130:BK158" si="9">ROUND(I130*H130,3)</f>
        <v>105.52500000000001</v>
      </c>
      <c r="BL130" s="16" t="s">
        <v>625</v>
      </c>
      <c r="BM130" s="160" t="s">
        <v>173</v>
      </c>
    </row>
    <row r="131" spans="2:65" s="28" customFormat="1" ht="21.75" customHeight="1">
      <c r="B131" s="149"/>
      <c r="C131" s="167" t="s">
        <v>155</v>
      </c>
      <c r="D131" s="167" t="s">
        <v>431</v>
      </c>
      <c r="E131" s="168" t="s">
        <v>1387</v>
      </c>
      <c r="F131" s="169" t="s">
        <v>1388</v>
      </c>
      <c r="G131" s="170" t="s">
        <v>159</v>
      </c>
      <c r="H131" s="171">
        <v>45</v>
      </c>
      <c r="I131" s="171">
        <v>2.13</v>
      </c>
      <c r="J131" s="171">
        <f t="shared" si="0"/>
        <v>95.85</v>
      </c>
      <c r="K131" s="172"/>
      <c r="L131" s="173"/>
      <c r="M131" s="174"/>
      <c r="N131" s="175" t="s">
        <v>38</v>
      </c>
      <c r="O131" s="158">
        <v>0</v>
      </c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AR131" s="160" t="s">
        <v>1262</v>
      </c>
      <c r="AT131" s="160" t="s">
        <v>431</v>
      </c>
      <c r="AU131" s="160" t="s">
        <v>85</v>
      </c>
      <c r="AY131" s="16" t="s">
        <v>149</v>
      </c>
      <c r="BE131" s="161">
        <f t="shared" si="4"/>
        <v>0</v>
      </c>
      <c r="BF131" s="161">
        <f t="shared" si="5"/>
        <v>95.85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6" t="s">
        <v>85</v>
      </c>
      <c r="BK131" s="162">
        <f t="shared" si="9"/>
        <v>95.85</v>
      </c>
      <c r="BL131" s="16" t="s">
        <v>625</v>
      </c>
      <c r="BM131" s="160" t="s">
        <v>181</v>
      </c>
    </row>
    <row r="132" spans="2:65" s="28" customFormat="1" ht="24.15" customHeight="1">
      <c r="B132" s="149"/>
      <c r="C132" s="167" t="s">
        <v>169</v>
      </c>
      <c r="D132" s="167" t="s">
        <v>431</v>
      </c>
      <c r="E132" s="168" t="s">
        <v>2873</v>
      </c>
      <c r="F132" s="169" t="s">
        <v>2874</v>
      </c>
      <c r="G132" s="170" t="s">
        <v>250</v>
      </c>
      <c r="H132" s="171">
        <v>4</v>
      </c>
      <c r="I132" s="171">
        <v>1.3009999999999999</v>
      </c>
      <c r="J132" s="171">
        <f t="shared" si="0"/>
        <v>5.2039999999999997</v>
      </c>
      <c r="K132" s="172"/>
      <c r="L132" s="173"/>
      <c r="M132" s="174"/>
      <c r="N132" s="175" t="s">
        <v>38</v>
      </c>
      <c r="O132" s="158">
        <v>0</v>
      </c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AR132" s="160" t="s">
        <v>1262</v>
      </c>
      <c r="AT132" s="160" t="s">
        <v>431</v>
      </c>
      <c r="AU132" s="160" t="s">
        <v>85</v>
      </c>
      <c r="AY132" s="16" t="s">
        <v>149</v>
      </c>
      <c r="BE132" s="161">
        <f t="shared" si="4"/>
        <v>0</v>
      </c>
      <c r="BF132" s="161">
        <f t="shared" si="5"/>
        <v>5.2039999999999997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6" t="s">
        <v>85</v>
      </c>
      <c r="BK132" s="162">
        <f t="shared" si="9"/>
        <v>5.2039999999999997</v>
      </c>
      <c r="BL132" s="16" t="s">
        <v>625</v>
      </c>
      <c r="BM132" s="160" t="s">
        <v>191</v>
      </c>
    </row>
    <row r="133" spans="2:65" s="28" customFormat="1" ht="24.15" customHeight="1">
      <c r="B133" s="149"/>
      <c r="C133" s="167" t="s">
        <v>173</v>
      </c>
      <c r="D133" s="167" t="s">
        <v>431</v>
      </c>
      <c r="E133" s="168" t="s">
        <v>2875</v>
      </c>
      <c r="F133" s="169" t="s">
        <v>2876</v>
      </c>
      <c r="G133" s="170" t="s">
        <v>250</v>
      </c>
      <c r="H133" s="171">
        <v>90</v>
      </c>
      <c r="I133" s="171">
        <v>0.65100000000000002</v>
      </c>
      <c r="J133" s="171">
        <f t="shared" si="0"/>
        <v>58.59</v>
      </c>
      <c r="K133" s="172"/>
      <c r="L133" s="173"/>
      <c r="M133" s="174"/>
      <c r="N133" s="175" t="s">
        <v>38</v>
      </c>
      <c r="O133" s="158">
        <v>0</v>
      </c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AR133" s="160" t="s">
        <v>1262</v>
      </c>
      <c r="AT133" s="160" t="s">
        <v>431</v>
      </c>
      <c r="AU133" s="160" t="s">
        <v>85</v>
      </c>
      <c r="AY133" s="16" t="s">
        <v>149</v>
      </c>
      <c r="BE133" s="161">
        <f t="shared" si="4"/>
        <v>0</v>
      </c>
      <c r="BF133" s="161">
        <f t="shared" si="5"/>
        <v>58.59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6" t="s">
        <v>85</v>
      </c>
      <c r="BK133" s="162">
        <f t="shared" si="9"/>
        <v>58.59</v>
      </c>
      <c r="BL133" s="16" t="s">
        <v>625</v>
      </c>
      <c r="BM133" s="160" t="s">
        <v>200</v>
      </c>
    </row>
    <row r="134" spans="2:65" s="28" customFormat="1" ht="24.15" customHeight="1">
      <c r="B134" s="149"/>
      <c r="C134" s="150" t="s">
        <v>177</v>
      </c>
      <c r="D134" s="150" t="s">
        <v>151</v>
      </c>
      <c r="E134" s="151" t="s">
        <v>2877</v>
      </c>
      <c r="F134" s="152" t="s">
        <v>2878</v>
      </c>
      <c r="G134" s="153" t="s">
        <v>159</v>
      </c>
      <c r="H134" s="154">
        <v>15</v>
      </c>
      <c r="I134" s="154">
        <v>1.8839999999999999</v>
      </c>
      <c r="J134" s="154">
        <f t="shared" si="0"/>
        <v>28.26</v>
      </c>
      <c r="K134" s="155"/>
      <c r="L134" s="29"/>
      <c r="M134" s="156"/>
      <c r="N134" s="157" t="s">
        <v>38</v>
      </c>
      <c r="O134" s="158">
        <v>0</v>
      </c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AR134" s="160" t="s">
        <v>625</v>
      </c>
      <c r="AT134" s="160" t="s">
        <v>151</v>
      </c>
      <c r="AU134" s="160" t="s">
        <v>85</v>
      </c>
      <c r="AY134" s="16" t="s">
        <v>149</v>
      </c>
      <c r="BE134" s="161">
        <f t="shared" si="4"/>
        <v>0</v>
      </c>
      <c r="BF134" s="161">
        <f t="shared" si="5"/>
        <v>28.26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6" t="s">
        <v>85</v>
      </c>
      <c r="BK134" s="162">
        <f t="shared" si="9"/>
        <v>28.26</v>
      </c>
      <c r="BL134" s="16" t="s">
        <v>625</v>
      </c>
      <c r="BM134" s="160" t="s">
        <v>208</v>
      </c>
    </row>
    <row r="135" spans="2:65" s="28" customFormat="1" ht="24.15" customHeight="1">
      <c r="B135" s="149"/>
      <c r="C135" s="167" t="s">
        <v>181</v>
      </c>
      <c r="D135" s="167" t="s">
        <v>431</v>
      </c>
      <c r="E135" s="168" t="s">
        <v>2879</v>
      </c>
      <c r="F135" s="169" t="s">
        <v>2880</v>
      </c>
      <c r="G135" s="170" t="s">
        <v>159</v>
      </c>
      <c r="H135" s="171">
        <v>15</v>
      </c>
      <c r="I135" s="171">
        <v>1.222</v>
      </c>
      <c r="J135" s="171">
        <f t="shared" si="0"/>
        <v>18.329999999999998</v>
      </c>
      <c r="K135" s="172"/>
      <c r="L135" s="173"/>
      <c r="M135" s="174"/>
      <c r="N135" s="175" t="s">
        <v>38</v>
      </c>
      <c r="O135" s="158">
        <v>0</v>
      </c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AR135" s="160" t="s">
        <v>1262</v>
      </c>
      <c r="AT135" s="160" t="s">
        <v>431</v>
      </c>
      <c r="AU135" s="160" t="s">
        <v>85</v>
      </c>
      <c r="AY135" s="16" t="s">
        <v>149</v>
      </c>
      <c r="BE135" s="161">
        <f t="shared" si="4"/>
        <v>0</v>
      </c>
      <c r="BF135" s="161">
        <f t="shared" si="5"/>
        <v>18.329999999999998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6" t="s">
        <v>85</v>
      </c>
      <c r="BK135" s="162">
        <f t="shared" si="9"/>
        <v>18.329999999999998</v>
      </c>
      <c r="BL135" s="16" t="s">
        <v>625</v>
      </c>
      <c r="BM135" s="160" t="s">
        <v>216</v>
      </c>
    </row>
    <row r="136" spans="2:65" s="28" customFormat="1" ht="24.15" customHeight="1">
      <c r="B136" s="149"/>
      <c r="C136" s="150" t="s">
        <v>185</v>
      </c>
      <c r="D136" s="150" t="s">
        <v>151</v>
      </c>
      <c r="E136" s="151" t="s">
        <v>2881</v>
      </c>
      <c r="F136" s="152" t="s">
        <v>2882</v>
      </c>
      <c r="G136" s="153" t="s">
        <v>159</v>
      </c>
      <c r="H136" s="154">
        <v>12</v>
      </c>
      <c r="I136" s="154">
        <v>3.33</v>
      </c>
      <c r="J136" s="154">
        <f t="shared" si="0"/>
        <v>39.96</v>
      </c>
      <c r="K136" s="155"/>
      <c r="L136" s="29"/>
      <c r="M136" s="156"/>
      <c r="N136" s="157" t="s">
        <v>38</v>
      </c>
      <c r="O136" s="158">
        <v>0</v>
      </c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AR136" s="160" t="s">
        <v>625</v>
      </c>
      <c r="AT136" s="160" t="s">
        <v>151</v>
      </c>
      <c r="AU136" s="160" t="s">
        <v>85</v>
      </c>
      <c r="AY136" s="16" t="s">
        <v>149</v>
      </c>
      <c r="BE136" s="161">
        <f t="shared" si="4"/>
        <v>0</v>
      </c>
      <c r="BF136" s="161">
        <f t="shared" si="5"/>
        <v>39.96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6" t="s">
        <v>85</v>
      </c>
      <c r="BK136" s="162">
        <f t="shared" si="9"/>
        <v>39.96</v>
      </c>
      <c r="BL136" s="16" t="s">
        <v>625</v>
      </c>
      <c r="BM136" s="160" t="s">
        <v>224</v>
      </c>
    </row>
    <row r="137" spans="2:65" s="28" customFormat="1" ht="16.5" customHeight="1">
      <c r="B137" s="149"/>
      <c r="C137" s="167" t="s">
        <v>191</v>
      </c>
      <c r="D137" s="167" t="s">
        <v>431</v>
      </c>
      <c r="E137" s="168" t="s">
        <v>2883</v>
      </c>
      <c r="F137" s="169" t="s">
        <v>2884</v>
      </c>
      <c r="G137" s="170" t="s">
        <v>159</v>
      </c>
      <c r="H137" s="171">
        <v>12</v>
      </c>
      <c r="I137" s="171">
        <v>12.335000000000001</v>
      </c>
      <c r="J137" s="171">
        <f t="shared" si="0"/>
        <v>148.02000000000001</v>
      </c>
      <c r="K137" s="172"/>
      <c r="L137" s="173"/>
      <c r="M137" s="174"/>
      <c r="N137" s="175" t="s">
        <v>38</v>
      </c>
      <c r="O137" s="158">
        <v>0</v>
      </c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AR137" s="160" t="s">
        <v>1262</v>
      </c>
      <c r="AT137" s="160" t="s">
        <v>431</v>
      </c>
      <c r="AU137" s="160" t="s">
        <v>85</v>
      </c>
      <c r="AY137" s="16" t="s">
        <v>149</v>
      </c>
      <c r="BE137" s="161">
        <f t="shared" si="4"/>
        <v>0</v>
      </c>
      <c r="BF137" s="161">
        <f t="shared" si="5"/>
        <v>148.02000000000001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6" t="s">
        <v>85</v>
      </c>
      <c r="BK137" s="162">
        <f t="shared" si="9"/>
        <v>148.02000000000001</v>
      </c>
      <c r="BL137" s="16" t="s">
        <v>625</v>
      </c>
      <c r="BM137" s="160" t="s">
        <v>232</v>
      </c>
    </row>
    <row r="138" spans="2:65" s="28" customFormat="1" ht="16.5" customHeight="1">
      <c r="B138" s="149"/>
      <c r="C138" s="150" t="s">
        <v>196</v>
      </c>
      <c r="D138" s="150" t="s">
        <v>151</v>
      </c>
      <c r="E138" s="151" t="s">
        <v>2885</v>
      </c>
      <c r="F138" s="152" t="s">
        <v>2886</v>
      </c>
      <c r="G138" s="153" t="s">
        <v>250</v>
      </c>
      <c r="H138" s="154">
        <v>6</v>
      </c>
      <c r="I138" s="154">
        <v>2.0819999999999999</v>
      </c>
      <c r="J138" s="154">
        <f t="shared" si="0"/>
        <v>12.492000000000001</v>
      </c>
      <c r="K138" s="155"/>
      <c r="L138" s="29"/>
      <c r="M138" s="156"/>
      <c r="N138" s="157" t="s">
        <v>38</v>
      </c>
      <c r="O138" s="158">
        <v>0</v>
      </c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AR138" s="160" t="s">
        <v>625</v>
      </c>
      <c r="AT138" s="160" t="s">
        <v>151</v>
      </c>
      <c r="AU138" s="160" t="s">
        <v>85</v>
      </c>
      <c r="AY138" s="16" t="s">
        <v>149</v>
      </c>
      <c r="BE138" s="161">
        <f t="shared" si="4"/>
        <v>0</v>
      </c>
      <c r="BF138" s="161">
        <f t="shared" si="5"/>
        <v>12.492000000000001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6" t="s">
        <v>85</v>
      </c>
      <c r="BK138" s="162">
        <f t="shared" si="9"/>
        <v>12.492000000000001</v>
      </c>
      <c r="BL138" s="16" t="s">
        <v>625</v>
      </c>
      <c r="BM138" s="160" t="s">
        <v>240</v>
      </c>
    </row>
    <row r="139" spans="2:65" s="28" customFormat="1" ht="16.5" customHeight="1">
      <c r="B139" s="149"/>
      <c r="C139" s="167" t="s">
        <v>200</v>
      </c>
      <c r="D139" s="167" t="s">
        <v>431</v>
      </c>
      <c r="E139" s="168" t="s">
        <v>2887</v>
      </c>
      <c r="F139" s="169" t="s">
        <v>2888</v>
      </c>
      <c r="G139" s="170" t="s">
        <v>250</v>
      </c>
      <c r="H139" s="171">
        <v>6</v>
      </c>
      <c r="I139" s="171">
        <v>44.91</v>
      </c>
      <c r="J139" s="171">
        <f t="shared" si="0"/>
        <v>269.45999999999998</v>
      </c>
      <c r="K139" s="172"/>
      <c r="L139" s="173"/>
      <c r="M139" s="174"/>
      <c r="N139" s="175" t="s">
        <v>38</v>
      </c>
      <c r="O139" s="158">
        <v>0</v>
      </c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AR139" s="160" t="s">
        <v>1262</v>
      </c>
      <c r="AT139" s="160" t="s">
        <v>431</v>
      </c>
      <c r="AU139" s="160" t="s">
        <v>85</v>
      </c>
      <c r="AY139" s="16" t="s">
        <v>149</v>
      </c>
      <c r="BE139" s="161">
        <f t="shared" si="4"/>
        <v>0</v>
      </c>
      <c r="BF139" s="161">
        <f t="shared" si="5"/>
        <v>269.45999999999998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6" t="s">
        <v>85</v>
      </c>
      <c r="BK139" s="162">
        <f t="shared" si="9"/>
        <v>269.45999999999998</v>
      </c>
      <c r="BL139" s="16" t="s">
        <v>625</v>
      </c>
      <c r="BM139" s="160" t="s">
        <v>247</v>
      </c>
    </row>
    <row r="140" spans="2:65" s="28" customFormat="1" ht="21.75" customHeight="1">
      <c r="B140" s="149"/>
      <c r="C140" s="150" t="s">
        <v>204</v>
      </c>
      <c r="D140" s="150" t="s">
        <v>151</v>
      </c>
      <c r="E140" s="151" t="s">
        <v>2889</v>
      </c>
      <c r="F140" s="152" t="s">
        <v>2890</v>
      </c>
      <c r="G140" s="153" t="s">
        <v>159</v>
      </c>
      <c r="H140" s="154">
        <v>2</v>
      </c>
      <c r="I140" s="154">
        <v>13.321999999999999</v>
      </c>
      <c r="J140" s="154">
        <f t="shared" si="0"/>
        <v>26.643999999999998</v>
      </c>
      <c r="K140" s="155"/>
      <c r="L140" s="29"/>
      <c r="M140" s="156"/>
      <c r="N140" s="157" t="s">
        <v>38</v>
      </c>
      <c r="O140" s="158">
        <v>0</v>
      </c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AR140" s="160" t="s">
        <v>625</v>
      </c>
      <c r="AT140" s="160" t="s">
        <v>151</v>
      </c>
      <c r="AU140" s="160" t="s">
        <v>85</v>
      </c>
      <c r="AY140" s="16" t="s">
        <v>149</v>
      </c>
      <c r="BE140" s="161">
        <f t="shared" si="4"/>
        <v>0</v>
      </c>
      <c r="BF140" s="161">
        <f t="shared" si="5"/>
        <v>26.643999999999998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6" t="s">
        <v>85</v>
      </c>
      <c r="BK140" s="162">
        <f t="shared" si="9"/>
        <v>26.643999999999998</v>
      </c>
      <c r="BL140" s="16" t="s">
        <v>625</v>
      </c>
      <c r="BM140" s="160" t="s">
        <v>256</v>
      </c>
    </row>
    <row r="141" spans="2:65" s="28" customFormat="1" ht="24.15" customHeight="1">
      <c r="B141" s="149"/>
      <c r="C141" s="167" t="s">
        <v>208</v>
      </c>
      <c r="D141" s="167" t="s">
        <v>431</v>
      </c>
      <c r="E141" s="168" t="s">
        <v>2891</v>
      </c>
      <c r="F141" s="169" t="s">
        <v>2892</v>
      </c>
      <c r="G141" s="170" t="s">
        <v>250</v>
      </c>
      <c r="H141" s="171">
        <v>3</v>
      </c>
      <c r="I141" s="171">
        <v>48.56</v>
      </c>
      <c r="J141" s="171">
        <f t="shared" si="0"/>
        <v>145.68</v>
      </c>
      <c r="K141" s="172"/>
      <c r="L141" s="173"/>
      <c r="M141" s="174"/>
      <c r="N141" s="175" t="s">
        <v>38</v>
      </c>
      <c r="O141" s="158">
        <v>0</v>
      </c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AR141" s="160" t="s">
        <v>1262</v>
      </c>
      <c r="AT141" s="160" t="s">
        <v>431</v>
      </c>
      <c r="AU141" s="160" t="s">
        <v>85</v>
      </c>
      <c r="AY141" s="16" t="s">
        <v>149</v>
      </c>
      <c r="BE141" s="161">
        <f t="shared" si="4"/>
        <v>0</v>
      </c>
      <c r="BF141" s="161">
        <f t="shared" si="5"/>
        <v>145.68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6" t="s">
        <v>85</v>
      </c>
      <c r="BK141" s="162">
        <f t="shared" si="9"/>
        <v>145.68</v>
      </c>
      <c r="BL141" s="16" t="s">
        <v>625</v>
      </c>
      <c r="BM141" s="160" t="s">
        <v>264</v>
      </c>
    </row>
    <row r="142" spans="2:65" s="28" customFormat="1" ht="24.15" customHeight="1">
      <c r="B142" s="149"/>
      <c r="C142" s="150" t="s">
        <v>212</v>
      </c>
      <c r="D142" s="150" t="s">
        <v>151</v>
      </c>
      <c r="E142" s="151" t="s">
        <v>1397</v>
      </c>
      <c r="F142" s="152" t="s">
        <v>1398</v>
      </c>
      <c r="G142" s="153" t="s">
        <v>250</v>
      </c>
      <c r="H142" s="154">
        <v>32</v>
      </c>
      <c r="I142" s="154">
        <v>3.681</v>
      </c>
      <c r="J142" s="154">
        <f t="shared" si="0"/>
        <v>117.792</v>
      </c>
      <c r="K142" s="155"/>
      <c r="L142" s="29"/>
      <c r="M142" s="156"/>
      <c r="N142" s="157" t="s">
        <v>38</v>
      </c>
      <c r="O142" s="158">
        <v>0</v>
      </c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AR142" s="160" t="s">
        <v>625</v>
      </c>
      <c r="AT142" s="160" t="s">
        <v>151</v>
      </c>
      <c r="AU142" s="160" t="s">
        <v>85</v>
      </c>
      <c r="AY142" s="16" t="s">
        <v>149</v>
      </c>
      <c r="BE142" s="161">
        <f t="shared" si="4"/>
        <v>0</v>
      </c>
      <c r="BF142" s="161">
        <f t="shared" si="5"/>
        <v>117.792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6" t="s">
        <v>85</v>
      </c>
      <c r="BK142" s="162">
        <f t="shared" si="9"/>
        <v>117.792</v>
      </c>
      <c r="BL142" s="16" t="s">
        <v>625</v>
      </c>
      <c r="BM142" s="160" t="s">
        <v>272</v>
      </c>
    </row>
    <row r="143" spans="2:65" s="28" customFormat="1" ht="16.5" customHeight="1">
      <c r="B143" s="149"/>
      <c r="C143" s="167" t="s">
        <v>216</v>
      </c>
      <c r="D143" s="167" t="s">
        <v>431</v>
      </c>
      <c r="E143" s="168" t="s">
        <v>2893</v>
      </c>
      <c r="F143" s="169" t="s">
        <v>2894</v>
      </c>
      <c r="G143" s="170" t="s">
        <v>250</v>
      </c>
      <c r="H143" s="171">
        <v>32</v>
      </c>
      <c r="I143" s="171">
        <v>0.151</v>
      </c>
      <c r="J143" s="171">
        <f t="shared" si="0"/>
        <v>4.8319999999999999</v>
      </c>
      <c r="K143" s="172"/>
      <c r="L143" s="173"/>
      <c r="M143" s="174"/>
      <c r="N143" s="175" t="s">
        <v>38</v>
      </c>
      <c r="O143" s="158">
        <v>0</v>
      </c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AR143" s="160" t="s">
        <v>1262</v>
      </c>
      <c r="AT143" s="160" t="s">
        <v>431</v>
      </c>
      <c r="AU143" s="160" t="s">
        <v>85</v>
      </c>
      <c r="AY143" s="16" t="s">
        <v>149</v>
      </c>
      <c r="BE143" s="161">
        <f t="shared" si="4"/>
        <v>0</v>
      </c>
      <c r="BF143" s="161">
        <f t="shared" si="5"/>
        <v>4.8319999999999999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6" t="s">
        <v>85</v>
      </c>
      <c r="BK143" s="162">
        <f t="shared" si="9"/>
        <v>4.8319999999999999</v>
      </c>
      <c r="BL143" s="16" t="s">
        <v>625</v>
      </c>
      <c r="BM143" s="160" t="s">
        <v>280</v>
      </c>
    </row>
    <row r="144" spans="2:65" s="28" customFormat="1" ht="16.5" customHeight="1">
      <c r="B144" s="149"/>
      <c r="C144" s="167" t="s">
        <v>220</v>
      </c>
      <c r="D144" s="167" t="s">
        <v>431</v>
      </c>
      <c r="E144" s="168" t="s">
        <v>2895</v>
      </c>
      <c r="F144" s="169" t="s">
        <v>2896</v>
      </c>
      <c r="G144" s="170" t="s">
        <v>250</v>
      </c>
      <c r="H144" s="171">
        <v>32</v>
      </c>
      <c r="I144" s="171">
        <v>0.65100000000000002</v>
      </c>
      <c r="J144" s="171">
        <f t="shared" si="0"/>
        <v>20.832000000000001</v>
      </c>
      <c r="K144" s="172"/>
      <c r="L144" s="173"/>
      <c r="M144" s="174"/>
      <c r="N144" s="175" t="s">
        <v>38</v>
      </c>
      <c r="O144" s="158">
        <v>0</v>
      </c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AR144" s="160" t="s">
        <v>1262</v>
      </c>
      <c r="AT144" s="160" t="s">
        <v>431</v>
      </c>
      <c r="AU144" s="160" t="s">
        <v>85</v>
      </c>
      <c r="AY144" s="16" t="s">
        <v>149</v>
      </c>
      <c r="BE144" s="161">
        <f t="shared" si="4"/>
        <v>0</v>
      </c>
      <c r="BF144" s="161">
        <f t="shared" si="5"/>
        <v>20.832000000000001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6" t="s">
        <v>85</v>
      </c>
      <c r="BK144" s="162">
        <f t="shared" si="9"/>
        <v>20.832000000000001</v>
      </c>
      <c r="BL144" s="16" t="s">
        <v>625</v>
      </c>
      <c r="BM144" s="160" t="s">
        <v>288</v>
      </c>
    </row>
    <row r="145" spans="2:65" s="28" customFormat="1" ht="16.5" customHeight="1">
      <c r="B145" s="149"/>
      <c r="C145" s="167" t="s">
        <v>224</v>
      </c>
      <c r="D145" s="167" t="s">
        <v>431</v>
      </c>
      <c r="E145" s="168" t="s">
        <v>2897</v>
      </c>
      <c r="F145" s="169" t="s">
        <v>2898</v>
      </c>
      <c r="G145" s="170" t="s">
        <v>250</v>
      </c>
      <c r="H145" s="171">
        <v>32</v>
      </c>
      <c r="I145" s="171">
        <v>0.90100000000000002</v>
      </c>
      <c r="J145" s="171">
        <f t="shared" si="0"/>
        <v>28.832000000000001</v>
      </c>
      <c r="K145" s="172"/>
      <c r="L145" s="173"/>
      <c r="M145" s="174"/>
      <c r="N145" s="175" t="s">
        <v>38</v>
      </c>
      <c r="O145" s="158">
        <v>0</v>
      </c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AR145" s="160" t="s">
        <v>1262</v>
      </c>
      <c r="AT145" s="160" t="s">
        <v>431</v>
      </c>
      <c r="AU145" s="160" t="s">
        <v>85</v>
      </c>
      <c r="AY145" s="16" t="s">
        <v>149</v>
      </c>
      <c r="BE145" s="161">
        <f t="shared" si="4"/>
        <v>0</v>
      </c>
      <c r="BF145" s="161">
        <f t="shared" si="5"/>
        <v>28.832000000000001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6" t="s">
        <v>85</v>
      </c>
      <c r="BK145" s="162">
        <f t="shared" si="9"/>
        <v>28.832000000000001</v>
      </c>
      <c r="BL145" s="16" t="s">
        <v>625</v>
      </c>
      <c r="BM145" s="160" t="s">
        <v>296</v>
      </c>
    </row>
    <row r="146" spans="2:65" s="28" customFormat="1" ht="24.15" customHeight="1">
      <c r="B146" s="149"/>
      <c r="C146" s="150" t="s">
        <v>228</v>
      </c>
      <c r="D146" s="150" t="s">
        <v>151</v>
      </c>
      <c r="E146" s="151" t="s">
        <v>2899</v>
      </c>
      <c r="F146" s="152" t="s">
        <v>2900</v>
      </c>
      <c r="G146" s="153" t="s">
        <v>250</v>
      </c>
      <c r="H146" s="154">
        <v>1</v>
      </c>
      <c r="I146" s="154">
        <v>9.4220000000000006</v>
      </c>
      <c r="J146" s="154">
        <f t="shared" si="0"/>
        <v>9.4220000000000006</v>
      </c>
      <c r="K146" s="155"/>
      <c r="L146" s="29"/>
      <c r="M146" s="156"/>
      <c r="N146" s="157" t="s">
        <v>38</v>
      </c>
      <c r="O146" s="158">
        <v>0</v>
      </c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AR146" s="160" t="s">
        <v>625</v>
      </c>
      <c r="AT146" s="160" t="s">
        <v>151</v>
      </c>
      <c r="AU146" s="160" t="s">
        <v>85</v>
      </c>
      <c r="AY146" s="16" t="s">
        <v>149</v>
      </c>
      <c r="BE146" s="161">
        <f t="shared" si="4"/>
        <v>0</v>
      </c>
      <c r="BF146" s="161">
        <f t="shared" si="5"/>
        <v>9.4220000000000006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6" t="s">
        <v>85</v>
      </c>
      <c r="BK146" s="162">
        <f t="shared" si="9"/>
        <v>9.4220000000000006</v>
      </c>
      <c r="BL146" s="16" t="s">
        <v>625</v>
      </c>
      <c r="BM146" s="160" t="s">
        <v>304</v>
      </c>
    </row>
    <row r="147" spans="2:65" s="28" customFormat="1" ht="24.15" customHeight="1">
      <c r="B147" s="149"/>
      <c r="C147" s="167" t="s">
        <v>232</v>
      </c>
      <c r="D147" s="167" t="s">
        <v>431</v>
      </c>
      <c r="E147" s="168" t="s">
        <v>2901</v>
      </c>
      <c r="F147" s="169" t="s">
        <v>2902</v>
      </c>
      <c r="G147" s="170" t="s">
        <v>250</v>
      </c>
      <c r="H147" s="171">
        <v>3</v>
      </c>
      <c r="I147" s="171">
        <v>4.8049999999999997</v>
      </c>
      <c r="J147" s="171">
        <f t="shared" si="0"/>
        <v>14.414999999999999</v>
      </c>
      <c r="K147" s="172"/>
      <c r="L147" s="173"/>
      <c r="M147" s="174"/>
      <c r="N147" s="175" t="s">
        <v>38</v>
      </c>
      <c r="O147" s="158">
        <v>0</v>
      </c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AR147" s="160" t="s">
        <v>1262</v>
      </c>
      <c r="AT147" s="160" t="s">
        <v>431</v>
      </c>
      <c r="AU147" s="160" t="s">
        <v>85</v>
      </c>
      <c r="AY147" s="16" t="s">
        <v>149</v>
      </c>
      <c r="BE147" s="161">
        <f t="shared" si="4"/>
        <v>0</v>
      </c>
      <c r="BF147" s="161">
        <f t="shared" si="5"/>
        <v>14.414999999999999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6" t="s">
        <v>85</v>
      </c>
      <c r="BK147" s="162">
        <f t="shared" si="9"/>
        <v>14.414999999999999</v>
      </c>
      <c r="BL147" s="16" t="s">
        <v>625</v>
      </c>
      <c r="BM147" s="160" t="s">
        <v>312</v>
      </c>
    </row>
    <row r="148" spans="2:65" s="28" customFormat="1" ht="24.15" customHeight="1">
      <c r="B148" s="149"/>
      <c r="C148" s="167" t="s">
        <v>236</v>
      </c>
      <c r="D148" s="167" t="s">
        <v>431</v>
      </c>
      <c r="E148" s="168" t="s">
        <v>2903</v>
      </c>
      <c r="F148" s="169" t="s">
        <v>2904</v>
      </c>
      <c r="G148" s="170" t="s">
        <v>250</v>
      </c>
      <c r="H148" s="171">
        <v>1</v>
      </c>
      <c r="I148" s="171">
        <v>52.55</v>
      </c>
      <c r="J148" s="171">
        <f t="shared" si="0"/>
        <v>52.55</v>
      </c>
      <c r="K148" s="172"/>
      <c r="L148" s="173"/>
      <c r="M148" s="174"/>
      <c r="N148" s="175" t="s">
        <v>38</v>
      </c>
      <c r="O148" s="158">
        <v>0</v>
      </c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AR148" s="160" t="s">
        <v>1262</v>
      </c>
      <c r="AT148" s="160" t="s">
        <v>431</v>
      </c>
      <c r="AU148" s="160" t="s">
        <v>85</v>
      </c>
      <c r="AY148" s="16" t="s">
        <v>149</v>
      </c>
      <c r="BE148" s="161">
        <f t="shared" si="4"/>
        <v>0</v>
      </c>
      <c r="BF148" s="161">
        <f t="shared" si="5"/>
        <v>52.55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6" t="s">
        <v>85</v>
      </c>
      <c r="BK148" s="162">
        <f t="shared" si="9"/>
        <v>52.55</v>
      </c>
      <c r="BL148" s="16" t="s">
        <v>625</v>
      </c>
      <c r="BM148" s="160" t="s">
        <v>320</v>
      </c>
    </row>
    <row r="149" spans="2:65" s="28" customFormat="1" ht="16.5" customHeight="1">
      <c r="B149" s="149"/>
      <c r="C149" s="150" t="s">
        <v>240</v>
      </c>
      <c r="D149" s="150" t="s">
        <v>151</v>
      </c>
      <c r="E149" s="151" t="s">
        <v>2905</v>
      </c>
      <c r="F149" s="152" t="s">
        <v>2906</v>
      </c>
      <c r="G149" s="153" t="s">
        <v>250</v>
      </c>
      <c r="H149" s="154">
        <v>3</v>
      </c>
      <c r="I149" s="154">
        <v>2.278</v>
      </c>
      <c r="J149" s="154">
        <f t="shared" si="0"/>
        <v>6.8339999999999996</v>
      </c>
      <c r="K149" s="155"/>
      <c r="L149" s="29"/>
      <c r="M149" s="156"/>
      <c r="N149" s="157" t="s">
        <v>38</v>
      </c>
      <c r="O149" s="158">
        <v>0</v>
      </c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AR149" s="160" t="s">
        <v>625</v>
      </c>
      <c r="AT149" s="160" t="s">
        <v>151</v>
      </c>
      <c r="AU149" s="160" t="s">
        <v>85</v>
      </c>
      <c r="AY149" s="16" t="s">
        <v>149</v>
      </c>
      <c r="BE149" s="161">
        <f t="shared" si="4"/>
        <v>0</v>
      </c>
      <c r="BF149" s="161">
        <f t="shared" si="5"/>
        <v>6.8339999999999996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6" t="s">
        <v>85</v>
      </c>
      <c r="BK149" s="162">
        <f t="shared" si="9"/>
        <v>6.8339999999999996</v>
      </c>
      <c r="BL149" s="16" t="s">
        <v>625</v>
      </c>
      <c r="BM149" s="160" t="s">
        <v>328</v>
      </c>
    </row>
    <row r="150" spans="2:65" s="28" customFormat="1" ht="21.75" customHeight="1">
      <c r="B150" s="149"/>
      <c r="C150" s="167" t="s">
        <v>6</v>
      </c>
      <c r="D150" s="167" t="s">
        <v>431</v>
      </c>
      <c r="E150" s="168" t="s">
        <v>2907</v>
      </c>
      <c r="F150" s="169" t="s">
        <v>2908</v>
      </c>
      <c r="G150" s="170" t="s">
        <v>250</v>
      </c>
      <c r="H150" s="171">
        <v>3</v>
      </c>
      <c r="I150" s="171">
        <v>2.8130000000000002</v>
      </c>
      <c r="J150" s="171">
        <f t="shared" si="0"/>
        <v>8.4390000000000001</v>
      </c>
      <c r="K150" s="172"/>
      <c r="L150" s="173"/>
      <c r="M150" s="174"/>
      <c r="N150" s="175" t="s">
        <v>38</v>
      </c>
      <c r="O150" s="158">
        <v>0</v>
      </c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AR150" s="160" t="s">
        <v>1262</v>
      </c>
      <c r="AT150" s="160" t="s">
        <v>431</v>
      </c>
      <c r="AU150" s="160" t="s">
        <v>85</v>
      </c>
      <c r="AY150" s="16" t="s">
        <v>149</v>
      </c>
      <c r="BE150" s="161">
        <f t="shared" si="4"/>
        <v>0</v>
      </c>
      <c r="BF150" s="161">
        <f t="shared" si="5"/>
        <v>8.4390000000000001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6" t="s">
        <v>85</v>
      </c>
      <c r="BK150" s="162">
        <f t="shared" si="9"/>
        <v>8.4390000000000001</v>
      </c>
      <c r="BL150" s="16" t="s">
        <v>625</v>
      </c>
      <c r="BM150" s="160" t="s">
        <v>336</v>
      </c>
    </row>
    <row r="151" spans="2:65" s="28" customFormat="1" ht="24.15" customHeight="1">
      <c r="B151" s="149"/>
      <c r="C151" s="150" t="s">
        <v>247</v>
      </c>
      <c r="D151" s="150" t="s">
        <v>151</v>
      </c>
      <c r="E151" s="151" t="s">
        <v>2909</v>
      </c>
      <c r="F151" s="152" t="s">
        <v>2910</v>
      </c>
      <c r="G151" s="153" t="s">
        <v>250</v>
      </c>
      <c r="H151" s="154">
        <v>1</v>
      </c>
      <c r="I151" s="154">
        <v>17.529</v>
      </c>
      <c r="J151" s="154">
        <f t="shared" si="0"/>
        <v>17.529</v>
      </c>
      <c r="K151" s="155"/>
      <c r="L151" s="29"/>
      <c r="M151" s="156"/>
      <c r="N151" s="157" t="s">
        <v>38</v>
      </c>
      <c r="O151" s="158">
        <v>0</v>
      </c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AR151" s="160" t="s">
        <v>625</v>
      </c>
      <c r="AT151" s="160" t="s">
        <v>151</v>
      </c>
      <c r="AU151" s="160" t="s">
        <v>85</v>
      </c>
      <c r="AY151" s="16" t="s">
        <v>149</v>
      </c>
      <c r="BE151" s="161">
        <f t="shared" si="4"/>
        <v>0</v>
      </c>
      <c r="BF151" s="161">
        <f t="shared" si="5"/>
        <v>17.529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6" t="s">
        <v>85</v>
      </c>
      <c r="BK151" s="162">
        <f t="shared" si="9"/>
        <v>17.529</v>
      </c>
      <c r="BL151" s="16" t="s">
        <v>625</v>
      </c>
      <c r="BM151" s="160" t="s">
        <v>350</v>
      </c>
    </row>
    <row r="152" spans="2:65" s="28" customFormat="1" ht="33" customHeight="1">
      <c r="B152" s="149"/>
      <c r="C152" s="167" t="s">
        <v>252</v>
      </c>
      <c r="D152" s="167" t="s">
        <v>431</v>
      </c>
      <c r="E152" s="168" t="s">
        <v>2911</v>
      </c>
      <c r="F152" s="169" t="s">
        <v>2912</v>
      </c>
      <c r="G152" s="170" t="s">
        <v>250</v>
      </c>
      <c r="H152" s="171">
        <v>1</v>
      </c>
      <c r="I152" s="171">
        <v>70.162999999999997</v>
      </c>
      <c r="J152" s="171">
        <f t="shared" si="0"/>
        <v>70.162999999999997</v>
      </c>
      <c r="K152" s="172"/>
      <c r="L152" s="173"/>
      <c r="M152" s="174"/>
      <c r="N152" s="175" t="s">
        <v>38</v>
      </c>
      <c r="O152" s="158">
        <v>0</v>
      </c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AR152" s="160" t="s">
        <v>1262</v>
      </c>
      <c r="AT152" s="160" t="s">
        <v>431</v>
      </c>
      <c r="AU152" s="160" t="s">
        <v>85</v>
      </c>
      <c r="AY152" s="16" t="s">
        <v>149</v>
      </c>
      <c r="BE152" s="161">
        <f t="shared" si="4"/>
        <v>0</v>
      </c>
      <c r="BF152" s="161">
        <f t="shared" si="5"/>
        <v>70.162999999999997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6" t="s">
        <v>85</v>
      </c>
      <c r="BK152" s="162">
        <f t="shared" si="9"/>
        <v>70.162999999999997</v>
      </c>
      <c r="BL152" s="16" t="s">
        <v>625</v>
      </c>
      <c r="BM152" s="160" t="s">
        <v>358</v>
      </c>
    </row>
    <row r="153" spans="2:65" s="28" customFormat="1" ht="21.75" customHeight="1">
      <c r="B153" s="149"/>
      <c r="C153" s="150" t="s">
        <v>256</v>
      </c>
      <c r="D153" s="150" t="s">
        <v>151</v>
      </c>
      <c r="E153" s="151" t="s">
        <v>2913</v>
      </c>
      <c r="F153" s="152" t="s">
        <v>2914</v>
      </c>
      <c r="G153" s="153" t="s">
        <v>250</v>
      </c>
      <c r="H153" s="154">
        <v>1</v>
      </c>
      <c r="I153" s="154">
        <v>26.294</v>
      </c>
      <c r="J153" s="154">
        <f t="shared" si="0"/>
        <v>26.294</v>
      </c>
      <c r="K153" s="155"/>
      <c r="L153" s="29"/>
      <c r="M153" s="156"/>
      <c r="N153" s="157" t="s">
        <v>38</v>
      </c>
      <c r="O153" s="158">
        <v>0</v>
      </c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AR153" s="160" t="s">
        <v>625</v>
      </c>
      <c r="AT153" s="160" t="s">
        <v>151</v>
      </c>
      <c r="AU153" s="160" t="s">
        <v>85</v>
      </c>
      <c r="AY153" s="16" t="s">
        <v>149</v>
      </c>
      <c r="BE153" s="161">
        <f t="shared" si="4"/>
        <v>0</v>
      </c>
      <c r="BF153" s="161">
        <f t="shared" si="5"/>
        <v>26.294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6" t="s">
        <v>85</v>
      </c>
      <c r="BK153" s="162">
        <f t="shared" si="9"/>
        <v>26.294</v>
      </c>
      <c r="BL153" s="16" t="s">
        <v>625</v>
      </c>
      <c r="BM153" s="160" t="s">
        <v>366</v>
      </c>
    </row>
    <row r="154" spans="2:65" s="28" customFormat="1" ht="33" customHeight="1">
      <c r="B154" s="149"/>
      <c r="C154" s="167" t="s">
        <v>260</v>
      </c>
      <c r="D154" s="167" t="s">
        <v>431</v>
      </c>
      <c r="E154" s="168" t="s">
        <v>2915</v>
      </c>
      <c r="F154" s="169" t="s">
        <v>2916</v>
      </c>
      <c r="G154" s="170" t="s">
        <v>250</v>
      </c>
      <c r="H154" s="171">
        <v>1</v>
      </c>
      <c r="I154" s="171">
        <v>205.523</v>
      </c>
      <c r="J154" s="171">
        <f t="shared" si="0"/>
        <v>205.523</v>
      </c>
      <c r="K154" s="172"/>
      <c r="L154" s="173"/>
      <c r="M154" s="174"/>
      <c r="N154" s="175" t="s">
        <v>38</v>
      </c>
      <c r="O154" s="158">
        <v>0</v>
      </c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AR154" s="160" t="s">
        <v>1262</v>
      </c>
      <c r="AT154" s="160" t="s">
        <v>431</v>
      </c>
      <c r="AU154" s="160" t="s">
        <v>85</v>
      </c>
      <c r="AY154" s="16" t="s">
        <v>149</v>
      </c>
      <c r="BE154" s="161">
        <f t="shared" si="4"/>
        <v>0</v>
      </c>
      <c r="BF154" s="161">
        <f t="shared" si="5"/>
        <v>205.523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6" t="s">
        <v>85</v>
      </c>
      <c r="BK154" s="162">
        <f t="shared" si="9"/>
        <v>205.523</v>
      </c>
      <c r="BL154" s="16" t="s">
        <v>625</v>
      </c>
      <c r="BM154" s="160" t="s">
        <v>374</v>
      </c>
    </row>
    <row r="155" spans="2:65" s="28" customFormat="1" ht="24.15" customHeight="1">
      <c r="B155" s="149"/>
      <c r="C155" s="150" t="s">
        <v>264</v>
      </c>
      <c r="D155" s="150" t="s">
        <v>151</v>
      </c>
      <c r="E155" s="151" t="s">
        <v>2917</v>
      </c>
      <c r="F155" s="152" t="s">
        <v>2918</v>
      </c>
      <c r="G155" s="153" t="s">
        <v>159</v>
      </c>
      <c r="H155" s="154">
        <v>65</v>
      </c>
      <c r="I155" s="154">
        <v>3.0230000000000001</v>
      </c>
      <c r="J155" s="154">
        <f t="shared" si="0"/>
        <v>196.495</v>
      </c>
      <c r="K155" s="155"/>
      <c r="L155" s="29"/>
      <c r="M155" s="156"/>
      <c r="N155" s="157" t="s">
        <v>38</v>
      </c>
      <c r="O155" s="158">
        <v>0</v>
      </c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AR155" s="160" t="s">
        <v>625</v>
      </c>
      <c r="AT155" s="160" t="s">
        <v>151</v>
      </c>
      <c r="AU155" s="160" t="s">
        <v>85</v>
      </c>
      <c r="AY155" s="16" t="s">
        <v>149</v>
      </c>
      <c r="BE155" s="161">
        <f t="shared" si="4"/>
        <v>0</v>
      </c>
      <c r="BF155" s="161">
        <f t="shared" si="5"/>
        <v>196.495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6" t="s">
        <v>85</v>
      </c>
      <c r="BK155" s="162">
        <f t="shared" si="9"/>
        <v>196.495</v>
      </c>
      <c r="BL155" s="16" t="s">
        <v>625</v>
      </c>
      <c r="BM155" s="160" t="s">
        <v>384</v>
      </c>
    </row>
    <row r="156" spans="2:65" s="28" customFormat="1" ht="21.75" customHeight="1">
      <c r="B156" s="149"/>
      <c r="C156" s="167" t="s">
        <v>268</v>
      </c>
      <c r="D156" s="167" t="s">
        <v>431</v>
      </c>
      <c r="E156" s="168" t="s">
        <v>2919</v>
      </c>
      <c r="F156" s="169" t="s">
        <v>2920</v>
      </c>
      <c r="G156" s="170" t="s">
        <v>159</v>
      </c>
      <c r="H156" s="171">
        <v>65</v>
      </c>
      <c r="I156" s="171">
        <v>18.146000000000001</v>
      </c>
      <c r="J156" s="171">
        <f t="shared" si="0"/>
        <v>1179.49</v>
      </c>
      <c r="K156" s="172"/>
      <c r="L156" s="173"/>
      <c r="M156" s="174"/>
      <c r="N156" s="175" t="s">
        <v>38</v>
      </c>
      <c r="O156" s="158">
        <v>0</v>
      </c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AR156" s="160" t="s">
        <v>1262</v>
      </c>
      <c r="AT156" s="160" t="s">
        <v>431</v>
      </c>
      <c r="AU156" s="160" t="s">
        <v>85</v>
      </c>
      <c r="AY156" s="16" t="s">
        <v>149</v>
      </c>
      <c r="BE156" s="161">
        <f t="shared" si="4"/>
        <v>0</v>
      </c>
      <c r="BF156" s="161">
        <f t="shared" si="5"/>
        <v>1179.49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6" t="s">
        <v>85</v>
      </c>
      <c r="BK156" s="162">
        <f t="shared" si="9"/>
        <v>1179.49</v>
      </c>
      <c r="BL156" s="16" t="s">
        <v>625</v>
      </c>
      <c r="BM156" s="160" t="s">
        <v>397</v>
      </c>
    </row>
    <row r="157" spans="2:65" s="28" customFormat="1" ht="24.15" customHeight="1">
      <c r="B157" s="149"/>
      <c r="C157" s="150" t="s">
        <v>272</v>
      </c>
      <c r="D157" s="150" t="s">
        <v>151</v>
      </c>
      <c r="E157" s="151" t="s">
        <v>2921</v>
      </c>
      <c r="F157" s="152" t="s">
        <v>2922</v>
      </c>
      <c r="G157" s="153" t="s">
        <v>159</v>
      </c>
      <c r="H157" s="154">
        <v>45</v>
      </c>
      <c r="I157" s="154">
        <v>2.5419999999999998</v>
      </c>
      <c r="J157" s="154">
        <f t="shared" si="0"/>
        <v>114.39</v>
      </c>
      <c r="K157" s="155"/>
      <c r="L157" s="29"/>
      <c r="M157" s="156"/>
      <c r="N157" s="157" t="s">
        <v>38</v>
      </c>
      <c r="O157" s="158">
        <v>0</v>
      </c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AR157" s="160" t="s">
        <v>625</v>
      </c>
      <c r="AT157" s="160" t="s">
        <v>151</v>
      </c>
      <c r="AU157" s="160" t="s">
        <v>85</v>
      </c>
      <c r="AY157" s="16" t="s">
        <v>149</v>
      </c>
      <c r="BE157" s="161">
        <f t="shared" si="4"/>
        <v>0</v>
      </c>
      <c r="BF157" s="161">
        <f t="shared" si="5"/>
        <v>114.39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6" t="s">
        <v>85</v>
      </c>
      <c r="BK157" s="162">
        <f t="shared" si="9"/>
        <v>114.39</v>
      </c>
      <c r="BL157" s="16" t="s">
        <v>625</v>
      </c>
      <c r="BM157" s="160" t="s">
        <v>407</v>
      </c>
    </row>
    <row r="158" spans="2:65" s="28" customFormat="1" ht="16.5" customHeight="1">
      <c r="B158" s="149"/>
      <c r="C158" s="167" t="s">
        <v>276</v>
      </c>
      <c r="D158" s="167" t="s">
        <v>431</v>
      </c>
      <c r="E158" s="168" t="s">
        <v>2923</v>
      </c>
      <c r="F158" s="169" t="s">
        <v>2924</v>
      </c>
      <c r="G158" s="170" t="s">
        <v>159</v>
      </c>
      <c r="H158" s="171">
        <v>45</v>
      </c>
      <c r="I158" s="171">
        <v>3.5019999999999998</v>
      </c>
      <c r="J158" s="171">
        <f t="shared" si="0"/>
        <v>157.59</v>
      </c>
      <c r="K158" s="172"/>
      <c r="L158" s="173"/>
      <c r="M158" s="174"/>
      <c r="N158" s="175" t="s">
        <v>38</v>
      </c>
      <c r="O158" s="158">
        <v>0</v>
      </c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AR158" s="160" t="s">
        <v>1262</v>
      </c>
      <c r="AT158" s="160" t="s">
        <v>431</v>
      </c>
      <c r="AU158" s="160" t="s">
        <v>85</v>
      </c>
      <c r="AY158" s="16" t="s">
        <v>149</v>
      </c>
      <c r="BE158" s="161">
        <f t="shared" si="4"/>
        <v>0</v>
      </c>
      <c r="BF158" s="161">
        <f t="shared" si="5"/>
        <v>157.59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6" t="s">
        <v>85</v>
      </c>
      <c r="BK158" s="162">
        <f t="shared" si="9"/>
        <v>157.59</v>
      </c>
      <c r="BL158" s="16" t="s">
        <v>625</v>
      </c>
      <c r="BM158" s="160" t="s">
        <v>617</v>
      </c>
    </row>
    <row r="159" spans="2:65" s="137" customFormat="1" ht="22.8" customHeight="1">
      <c r="B159" s="138"/>
      <c r="D159" s="139" t="s">
        <v>71</v>
      </c>
      <c r="E159" s="147" t="s">
        <v>1329</v>
      </c>
      <c r="F159" s="147" t="s">
        <v>1330</v>
      </c>
      <c r="J159" s="148">
        <f>BK159</f>
        <v>365.07700000000006</v>
      </c>
      <c r="L159" s="138"/>
      <c r="M159" s="142"/>
      <c r="P159" s="143">
        <f>SUM(P160:P165)</f>
        <v>0</v>
      </c>
      <c r="R159" s="143">
        <f>SUM(R160:R165)</f>
        <v>0</v>
      </c>
      <c r="T159" s="144">
        <f>SUM(T160:T165)</f>
        <v>0</v>
      </c>
      <c r="AR159" s="139" t="s">
        <v>161</v>
      </c>
      <c r="AT159" s="145" t="s">
        <v>71</v>
      </c>
      <c r="AU159" s="145" t="s">
        <v>79</v>
      </c>
      <c r="AY159" s="139" t="s">
        <v>149</v>
      </c>
      <c r="BK159" s="146">
        <f>SUM(BK160:BK165)</f>
        <v>365.07700000000006</v>
      </c>
    </row>
    <row r="160" spans="2:65" s="28" customFormat="1" ht="24.15" customHeight="1">
      <c r="B160" s="149"/>
      <c r="C160" s="150" t="s">
        <v>280</v>
      </c>
      <c r="D160" s="150" t="s">
        <v>151</v>
      </c>
      <c r="E160" s="151" t="s">
        <v>2925</v>
      </c>
      <c r="F160" s="152" t="s">
        <v>2926</v>
      </c>
      <c r="G160" s="153" t="s">
        <v>159</v>
      </c>
      <c r="H160" s="154">
        <v>13</v>
      </c>
      <c r="I160" s="154">
        <v>17.521000000000001</v>
      </c>
      <c r="J160" s="154">
        <f t="shared" ref="J160:J165" si="10">ROUND(I160*H160,3)</f>
        <v>227.773</v>
      </c>
      <c r="K160" s="155"/>
      <c r="L160" s="29"/>
      <c r="M160" s="156"/>
      <c r="N160" s="157" t="s">
        <v>38</v>
      </c>
      <c r="O160" s="158">
        <v>0</v>
      </c>
      <c r="P160" s="158">
        <f t="shared" ref="P160:P165" si="11">O160*H160</f>
        <v>0</v>
      </c>
      <c r="Q160" s="158">
        <v>0</v>
      </c>
      <c r="R160" s="158">
        <f t="shared" ref="R160:R165" si="12">Q160*H160</f>
        <v>0</v>
      </c>
      <c r="S160" s="158">
        <v>0</v>
      </c>
      <c r="T160" s="159">
        <f t="shared" ref="T160:T165" si="13">S160*H160</f>
        <v>0</v>
      </c>
      <c r="AR160" s="160" t="s">
        <v>625</v>
      </c>
      <c r="AT160" s="160" t="s">
        <v>151</v>
      </c>
      <c r="AU160" s="160" t="s">
        <v>85</v>
      </c>
      <c r="AY160" s="16" t="s">
        <v>149</v>
      </c>
      <c r="BE160" s="161">
        <f t="shared" ref="BE160:BE165" si="14">IF(N160="základná",J160,0)</f>
        <v>0</v>
      </c>
      <c r="BF160" s="161">
        <f t="shared" ref="BF160:BF165" si="15">IF(N160="znížená",J160,0)</f>
        <v>227.773</v>
      </c>
      <c r="BG160" s="161">
        <f t="shared" ref="BG160:BG165" si="16">IF(N160="zákl. prenesená",J160,0)</f>
        <v>0</v>
      </c>
      <c r="BH160" s="161">
        <f t="shared" ref="BH160:BH165" si="17">IF(N160="zníž. prenesená",J160,0)</f>
        <v>0</v>
      </c>
      <c r="BI160" s="161">
        <f t="shared" ref="BI160:BI165" si="18">IF(N160="nulová",J160,0)</f>
        <v>0</v>
      </c>
      <c r="BJ160" s="16" t="s">
        <v>85</v>
      </c>
      <c r="BK160" s="162">
        <f t="shared" ref="BK160:BK165" si="19">ROUND(I160*H160,3)</f>
        <v>227.773</v>
      </c>
      <c r="BL160" s="16" t="s">
        <v>625</v>
      </c>
      <c r="BM160" s="160" t="s">
        <v>625</v>
      </c>
    </row>
    <row r="161" spans="2:65" s="28" customFormat="1" ht="24.15" customHeight="1">
      <c r="B161" s="149"/>
      <c r="C161" s="150" t="s">
        <v>284</v>
      </c>
      <c r="D161" s="150" t="s">
        <v>151</v>
      </c>
      <c r="E161" s="151" t="s">
        <v>2927</v>
      </c>
      <c r="F161" s="152" t="s">
        <v>2928</v>
      </c>
      <c r="G161" s="153" t="s">
        <v>159</v>
      </c>
      <c r="H161" s="154">
        <v>13</v>
      </c>
      <c r="I161" s="154">
        <v>2.165</v>
      </c>
      <c r="J161" s="154">
        <f t="shared" si="10"/>
        <v>28.145</v>
      </c>
      <c r="K161" s="155"/>
      <c r="L161" s="29"/>
      <c r="M161" s="156"/>
      <c r="N161" s="157" t="s">
        <v>38</v>
      </c>
      <c r="O161" s="158">
        <v>0</v>
      </c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AR161" s="160" t="s">
        <v>625</v>
      </c>
      <c r="AT161" s="160" t="s">
        <v>151</v>
      </c>
      <c r="AU161" s="160" t="s">
        <v>85</v>
      </c>
      <c r="AY161" s="16" t="s">
        <v>149</v>
      </c>
      <c r="BE161" s="161">
        <f t="shared" si="14"/>
        <v>0</v>
      </c>
      <c r="BF161" s="161">
        <f t="shared" si="15"/>
        <v>28.145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6" t="s">
        <v>85</v>
      </c>
      <c r="BK161" s="162">
        <f t="shared" si="19"/>
        <v>28.145</v>
      </c>
      <c r="BL161" s="16" t="s">
        <v>625</v>
      </c>
      <c r="BM161" s="160" t="s">
        <v>633</v>
      </c>
    </row>
    <row r="162" spans="2:65" s="28" customFormat="1" ht="24.15" customHeight="1">
      <c r="B162" s="149"/>
      <c r="C162" s="150" t="s">
        <v>288</v>
      </c>
      <c r="D162" s="150" t="s">
        <v>151</v>
      </c>
      <c r="E162" s="151" t="s">
        <v>2929</v>
      </c>
      <c r="F162" s="152" t="s">
        <v>2930</v>
      </c>
      <c r="G162" s="153" t="s">
        <v>159</v>
      </c>
      <c r="H162" s="154">
        <v>15</v>
      </c>
      <c r="I162" s="154">
        <v>0.71199999999999997</v>
      </c>
      <c r="J162" s="154">
        <f t="shared" si="10"/>
        <v>10.68</v>
      </c>
      <c r="K162" s="155"/>
      <c r="L162" s="29"/>
      <c r="M162" s="156"/>
      <c r="N162" s="157" t="s">
        <v>38</v>
      </c>
      <c r="O162" s="158">
        <v>0</v>
      </c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AR162" s="160" t="s">
        <v>625</v>
      </c>
      <c r="AT162" s="160" t="s">
        <v>151</v>
      </c>
      <c r="AU162" s="160" t="s">
        <v>85</v>
      </c>
      <c r="AY162" s="16" t="s">
        <v>149</v>
      </c>
      <c r="BE162" s="161">
        <f t="shared" si="14"/>
        <v>0</v>
      </c>
      <c r="BF162" s="161">
        <f t="shared" si="15"/>
        <v>10.68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6" t="s">
        <v>85</v>
      </c>
      <c r="BK162" s="162">
        <f t="shared" si="19"/>
        <v>10.68</v>
      </c>
      <c r="BL162" s="16" t="s">
        <v>625</v>
      </c>
      <c r="BM162" s="160" t="s">
        <v>641</v>
      </c>
    </row>
    <row r="163" spans="2:65" s="28" customFormat="1" ht="24.15" customHeight="1">
      <c r="B163" s="149"/>
      <c r="C163" s="167" t="s">
        <v>292</v>
      </c>
      <c r="D163" s="167" t="s">
        <v>431</v>
      </c>
      <c r="E163" s="168" t="s">
        <v>2931</v>
      </c>
      <c r="F163" s="169" t="s">
        <v>2932</v>
      </c>
      <c r="G163" s="170" t="s">
        <v>159</v>
      </c>
      <c r="H163" s="171">
        <v>15</v>
      </c>
      <c r="I163" s="171">
        <v>0.17100000000000001</v>
      </c>
      <c r="J163" s="171">
        <f t="shared" si="10"/>
        <v>2.5649999999999999</v>
      </c>
      <c r="K163" s="172"/>
      <c r="L163" s="173"/>
      <c r="M163" s="174"/>
      <c r="N163" s="175" t="s">
        <v>38</v>
      </c>
      <c r="O163" s="158">
        <v>0</v>
      </c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AR163" s="160" t="s">
        <v>1262</v>
      </c>
      <c r="AT163" s="160" t="s">
        <v>431</v>
      </c>
      <c r="AU163" s="160" t="s">
        <v>85</v>
      </c>
      <c r="AY163" s="16" t="s">
        <v>149</v>
      </c>
      <c r="BE163" s="161">
        <f t="shared" si="14"/>
        <v>0</v>
      </c>
      <c r="BF163" s="161">
        <f t="shared" si="15"/>
        <v>2.5649999999999999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6" t="s">
        <v>85</v>
      </c>
      <c r="BK163" s="162">
        <f t="shared" si="19"/>
        <v>2.5649999999999999</v>
      </c>
      <c r="BL163" s="16" t="s">
        <v>625</v>
      </c>
      <c r="BM163" s="160" t="s">
        <v>649</v>
      </c>
    </row>
    <row r="164" spans="2:65" s="28" customFormat="1" ht="33" customHeight="1">
      <c r="B164" s="149"/>
      <c r="C164" s="150" t="s">
        <v>296</v>
      </c>
      <c r="D164" s="150" t="s">
        <v>151</v>
      </c>
      <c r="E164" s="151" t="s">
        <v>2933</v>
      </c>
      <c r="F164" s="152" t="s">
        <v>2934</v>
      </c>
      <c r="G164" s="153" t="s">
        <v>159</v>
      </c>
      <c r="H164" s="154">
        <v>13</v>
      </c>
      <c r="I164" s="154">
        <v>3.7490000000000001</v>
      </c>
      <c r="J164" s="154">
        <f t="shared" si="10"/>
        <v>48.737000000000002</v>
      </c>
      <c r="K164" s="155"/>
      <c r="L164" s="29"/>
      <c r="M164" s="156"/>
      <c r="N164" s="157" t="s">
        <v>38</v>
      </c>
      <c r="O164" s="158">
        <v>0</v>
      </c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AR164" s="160" t="s">
        <v>625</v>
      </c>
      <c r="AT164" s="160" t="s">
        <v>151</v>
      </c>
      <c r="AU164" s="160" t="s">
        <v>85</v>
      </c>
      <c r="AY164" s="16" t="s">
        <v>149</v>
      </c>
      <c r="BE164" s="161">
        <f t="shared" si="14"/>
        <v>0</v>
      </c>
      <c r="BF164" s="161">
        <f t="shared" si="15"/>
        <v>48.737000000000002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6" t="s">
        <v>85</v>
      </c>
      <c r="BK164" s="162">
        <f t="shared" si="19"/>
        <v>48.737000000000002</v>
      </c>
      <c r="BL164" s="16" t="s">
        <v>625</v>
      </c>
      <c r="BM164" s="160" t="s">
        <v>659</v>
      </c>
    </row>
    <row r="165" spans="2:65" s="28" customFormat="1" ht="33" customHeight="1">
      <c r="B165" s="149"/>
      <c r="C165" s="150" t="s">
        <v>300</v>
      </c>
      <c r="D165" s="150" t="s">
        <v>151</v>
      </c>
      <c r="E165" s="151" t="s">
        <v>1335</v>
      </c>
      <c r="F165" s="152" t="s">
        <v>1336</v>
      </c>
      <c r="G165" s="153" t="s">
        <v>154</v>
      </c>
      <c r="H165" s="154">
        <v>13</v>
      </c>
      <c r="I165" s="154">
        <v>3.629</v>
      </c>
      <c r="J165" s="154">
        <f t="shared" si="10"/>
        <v>47.177</v>
      </c>
      <c r="K165" s="155"/>
      <c r="L165" s="29"/>
      <c r="M165" s="156"/>
      <c r="N165" s="157" t="s">
        <v>38</v>
      </c>
      <c r="O165" s="158">
        <v>0</v>
      </c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AR165" s="160" t="s">
        <v>625</v>
      </c>
      <c r="AT165" s="160" t="s">
        <v>151</v>
      </c>
      <c r="AU165" s="160" t="s">
        <v>85</v>
      </c>
      <c r="AY165" s="16" t="s">
        <v>149</v>
      </c>
      <c r="BE165" s="161">
        <f t="shared" si="14"/>
        <v>0</v>
      </c>
      <c r="BF165" s="161">
        <f t="shared" si="15"/>
        <v>47.177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6" t="s">
        <v>85</v>
      </c>
      <c r="BK165" s="162">
        <f t="shared" si="19"/>
        <v>47.177</v>
      </c>
      <c r="BL165" s="16" t="s">
        <v>625</v>
      </c>
      <c r="BM165" s="160" t="s">
        <v>669</v>
      </c>
    </row>
    <row r="166" spans="2:65" s="137" customFormat="1" ht="25.95" customHeight="1">
      <c r="B166" s="138"/>
      <c r="D166" s="139" t="s">
        <v>71</v>
      </c>
      <c r="E166" s="140" t="s">
        <v>405</v>
      </c>
      <c r="F166" s="140" t="s">
        <v>406</v>
      </c>
      <c r="J166" s="141">
        <f>BK166</f>
        <v>1024.798</v>
      </c>
      <c r="L166" s="138"/>
      <c r="M166" s="142"/>
      <c r="P166" s="143">
        <f>SUM(P167:P169)</f>
        <v>0</v>
      </c>
      <c r="R166" s="143">
        <f>SUM(R167:R169)</f>
        <v>0</v>
      </c>
      <c r="T166" s="144">
        <f>SUM(T167:T169)</f>
        <v>0</v>
      </c>
      <c r="AR166" s="139" t="s">
        <v>155</v>
      </c>
      <c r="AT166" s="145" t="s">
        <v>71</v>
      </c>
      <c r="AU166" s="145" t="s">
        <v>72</v>
      </c>
      <c r="AY166" s="139" t="s">
        <v>149</v>
      </c>
      <c r="BK166" s="146">
        <f>SUM(BK167:BK169)</f>
        <v>1024.798</v>
      </c>
    </row>
    <row r="167" spans="2:65" s="28" customFormat="1" ht="44.25" customHeight="1">
      <c r="B167" s="149"/>
      <c r="C167" s="150" t="s">
        <v>304</v>
      </c>
      <c r="D167" s="150" t="s">
        <v>151</v>
      </c>
      <c r="E167" s="151" t="s">
        <v>2935</v>
      </c>
      <c r="F167" s="152" t="s">
        <v>2936</v>
      </c>
      <c r="G167" s="153" t="s">
        <v>410</v>
      </c>
      <c r="H167" s="154">
        <v>24</v>
      </c>
      <c r="I167" s="154">
        <v>25.533000000000001</v>
      </c>
      <c r="J167" s="154">
        <f>ROUND(I167*H167,3)</f>
        <v>612.79200000000003</v>
      </c>
      <c r="K167" s="155"/>
      <c r="L167" s="29"/>
      <c r="M167" s="156"/>
      <c r="N167" s="157" t="s">
        <v>38</v>
      </c>
      <c r="O167" s="158">
        <v>0</v>
      </c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AR167" s="160" t="s">
        <v>411</v>
      </c>
      <c r="AT167" s="160" t="s">
        <v>151</v>
      </c>
      <c r="AU167" s="160" t="s">
        <v>79</v>
      </c>
      <c r="AY167" s="16" t="s">
        <v>149</v>
      </c>
      <c r="BE167" s="161">
        <f>IF(N167="základná",J167,0)</f>
        <v>0</v>
      </c>
      <c r="BF167" s="161">
        <f>IF(N167="znížená",J167,0)</f>
        <v>612.79200000000003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6" t="s">
        <v>85</v>
      </c>
      <c r="BK167" s="162">
        <f>ROUND(I167*H167,3)</f>
        <v>612.79200000000003</v>
      </c>
      <c r="BL167" s="16" t="s">
        <v>411</v>
      </c>
      <c r="BM167" s="160" t="s">
        <v>678</v>
      </c>
    </row>
    <row r="168" spans="2:65" s="28" customFormat="1" ht="49.05" customHeight="1">
      <c r="B168" s="149"/>
      <c r="C168" s="150" t="s">
        <v>308</v>
      </c>
      <c r="D168" s="150" t="s">
        <v>151</v>
      </c>
      <c r="E168" s="151" t="s">
        <v>2937</v>
      </c>
      <c r="F168" s="152" t="s">
        <v>2938</v>
      </c>
      <c r="G168" s="153" t="s">
        <v>410</v>
      </c>
      <c r="H168" s="154">
        <v>6</v>
      </c>
      <c r="I168" s="154">
        <v>27.292999999999999</v>
      </c>
      <c r="J168" s="154">
        <f>ROUND(I168*H168,3)</f>
        <v>163.75800000000001</v>
      </c>
      <c r="K168" s="155"/>
      <c r="L168" s="29"/>
      <c r="M168" s="156"/>
      <c r="N168" s="157" t="s">
        <v>38</v>
      </c>
      <c r="O168" s="158">
        <v>0</v>
      </c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AR168" s="160" t="s">
        <v>411</v>
      </c>
      <c r="AT168" s="160" t="s">
        <v>151</v>
      </c>
      <c r="AU168" s="160" t="s">
        <v>79</v>
      </c>
      <c r="AY168" s="16" t="s">
        <v>149</v>
      </c>
      <c r="BE168" s="161">
        <f>IF(N168="základná",J168,0)</f>
        <v>0</v>
      </c>
      <c r="BF168" s="161">
        <f>IF(N168="znížená",J168,0)</f>
        <v>163.75800000000001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6" t="s">
        <v>85</v>
      </c>
      <c r="BK168" s="162">
        <f>ROUND(I168*H168,3)</f>
        <v>163.75800000000001</v>
      </c>
      <c r="BL168" s="16" t="s">
        <v>411</v>
      </c>
      <c r="BM168" s="160" t="s">
        <v>684</v>
      </c>
    </row>
    <row r="169" spans="2:65" s="28" customFormat="1" ht="37.799999999999997" customHeight="1">
      <c r="B169" s="149"/>
      <c r="C169" s="150" t="s">
        <v>312</v>
      </c>
      <c r="D169" s="150" t="s">
        <v>151</v>
      </c>
      <c r="E169" s="151" t="s">
        <v>2939</v>
      </c>
      <c r="F169" s="152" t="s">
        <v>2940</v>
      </c>
      <c r="G169" s="153" t="s">
        <v>410</v>
      </c>
      <c r="H169" s="154">
        <v>8</v>
      </c>
      <c r="I169" s="154">
        <v>31.030999999999999</v>
      </c>
      <c r="J169" s="154">
        <f>ROUND(I169*H169,3)</f>
        <v>248.24799999999999</v>
      </c>
      <c r="K169" s="155"/>
      <c r="L169" s="29"/>
      <c r="M169" s="156"/>
      <c r="N169" s="157" t="s">
        <v>38</v>
      </c>
      <c r="O169" s="158">
        <v>0</v>
      </c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AR169" s="160" t="s">
        <v>411</v>
      </c>
      <c r="AT169" s="160" t="s">
        <v>151</v>
      </c>
      <c r="AU169" s="160" t="s">
        <v>79</v>
      </c>
      <c r="AY169" s="16" t="s">
        <v>149</v>
      </c>
      <c r="BE169" s="161">
        <f>IF(N169="základná",J169,0)</f>
        <v>0</v>
      </c>
      <c r="BF169" s="161">
        <f>IF(N169="znížená",J169,0)</f>
        <v>248.24799999999999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6" t="s">
        <v>85</v>
      </c>
      <c r="BK169" s="162">
        <f>ROUND(I169*H169,3)</f>
        <v>248.24799999999999</v>
      </c>
      <c r="BL169" s="16" t="s">
        <v>411</v>
      </c>
      <c r="BM169" s="160" t="s">
        <v>692</v>
      </c>
    </row>
    <row r="170" spans="2:65" s="137" customFormat="1" ht="25.95" customHeight="1">
      <c r="B170" s="138"/>
      <c r="D170" s="139" t="s">
        <v>71</v>
      </c>
      <c r="E170" s="140" t="s">
        <v>1180</v>
      </c>
      <c r="F170" s="140" t="s">
        <v>1181</v>
      </c>
      <c r="J170" s="141">
        <f>BK170</f>
        <v>554.16999999999996</v>
      </c>
      <c r="L170" s="138"/>
      <c r="M170" s="142"/>
      <c r="P170" s="143">
        <f>P171</f>
        <v>0</v>
      </c>
      <c r="R170" s="143">
        <f>R171</f>
        <v>0</v>
      </c>
      <c r="T170" s="144">
        <f>T171</f>
        <v>0</v>
      </c>
      <c r="AR170" s="139" t="s">
        <v>169</v>
      </c>
      <c r="AT170" s="145" t="s">
        <v>71</v>
      </c>
      <c r="AU170" s="145" t="s">
        <v>72</v>
      </c>
      <c r="AY170" s="139" t="s">
        <v>149</v>
      </c>
      <c r="BK170" s="146">
        <f>BK171</f>
        <v>554.16999999999996</v>
      </c>
    </row>
    <row r="171" spans="2:65" s="28" customFormat="1" ht="24.15" customHeight="1">
      <c r="B171" s="149"/>
      <c r="C171" s="150" t="s">
        <v>316</v>
      </c>
      <c r="D171" s="150" t="s">
        <v>151</v>
      </c>
      <c r="E171" s="151" t="s">
        <v>2941</v>
      </c>
      <c r="F171" s="152" t="s">
        <v>2942</v>
      </c>
      <c r="G171" s="153" t="s">
        <v>980</v>
      </c>
      <c r="H171" s="154">
        <v>1</v>
      </c>
      <c r="I171" s="154">
        <v>554.16999999999996</v>
      </c>
      <c r="J171" s="154">
        <f>ROUND(I171*H171,3)</f>
        <v>554.16999999999996</v>
      </c>
      <c r="K171" s="155"/>
      <c r="L171" s="29"/>
      <c r="M171" s="163"/>
      <c r="N171" s="164" t="s">
        <v>38</v>
      </c>
      <c r="O171" s="165">
        <v>0</v>
      </c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AR171" s="160" t="s">
        <v>155</v>
      </c>
      <c r="AT171" s="160" t="s">
        <v>151</v>
      </c>
      <c r="AU171" s="160" t="s">
        <v>79</v>
      </c>
      <c r="AY171" s="16" t="s">
        <v>149</v>
      </c>
      <c r="BE171" s="161">
        <f>IF(N171="základná",J171,0)</f>
        <v>0</v>
      </c>
      <c r="BF171" s="161">
        <f>IF(N171="znížená",J171,0)</f>
        <v>554.16999999999996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6" t="s">
        <v>85</v>
      </c>
      <c r="BK171" s="162">
        <f>ROUND(I171*H171,3)</f>
        <v>554.16999999999996</v>
      </c>
      <c r="BL171" s="16" t="s">
        <v>155</v>
      </c>
      <c r="BM171" s="160" t="s">
        <v>700</v>
      </c>
    </row>
    <row r="172" spans="2:65" s="28" customFormat="1" ht="6.9" customHeight="1">
      <c r="B172" s="45"/>
      <c r="C172" s="46"/>
      <c r="D172" s="46"/>
      <c r="E172" s="46"/>
      <c r="F172" s="46"/>
      <c r="G172" s="46"/>
      <c r="H172" s="46"/>
      <c r="I172" s="46"/>
      <c r="J172" s="46"/>
      <c r="K172" s="46"/>
      <c r="L172" s="29"/>
    </row>
  </sheetData>
  <autoFilter ref="C122:K171" xr:uid="{00000000-0009-0000-0000-00000A000000}"/>
  <mergeCells count="9">
    <mergeCell ref="E85:H85"/>
    <mergeCell ref="E87:H87"/>
    <mergeCell ref="E113:H113"/>
    <mergeCell ref="E115:H115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3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ht="12" customHeight="1">
      <c r="B8" s="19"/>
      <c r="D8" s="25" t="s">
        <v>115</v>
      </c>
      <c r="L8" s="19"/>
    </row>
    <row r="9" spans="2:46" s="28" customFormat="1" ht="16.5" customHeight="1">
      <c r="B9" s="29"/>
      <c r="E9" s="191" t="s">
        <v>116</v>
      </c>
      <c r="F9" s="191"/>
      <c r="G9" s="191"/>
      <c r="H9" s="191"/>
      <c r="L9" s="29"/>
    </row>
    <row r="10" spans="2:46" s="28" customFormat="1" ht="12" customHeight="1">
      <c r="B10" s="29"/>
      <c r="D10" s="25" t="s">
        <v>117</v>
      </c>
      <c r="L10" s="29"/>
    </row>
    <row r="11" spans="2:46" s="28" customFormat="1" ht="16.5" customHeight="1">
      <c r="B11" s="29"/>
      <c r="E11" s="2" t="s">
        <v>118</v>
      </c>
      <c r="F11" s="2"/>
      <c r="G11" s="2"/>
      <c r="H11" s="2"/>
      <c r="L11" s="29"/>
    </row>
    <row r="12" spans="2:46" s="28" customFormat="1">
      <c r="B12" s="29"/>
      <c r="L12" s="29"/>
    </row>
    <row r="13" spans="2:46" s="28" customFormat="1" ht="12" customHeight="1">
      <c r="B13" s="29"/>
      <c r="D13" s="25" t="s">
        <v>13</v>
      </c>
      <c r="F13" s="23"/>
      <c r="I13" s="25" t="s">
        <v>14</v>
      </c>
      <c r="J13" s="23"/>
      <c r="L13" s="29"/>
    </row>
    <row r="14" spans="2:46" s="28" customFormat="1" ht="12" customHeight="1">
      <c r="B14" s="29"/>
      <c r="D14" s="25" t="s">
        <v>15</v>
      </c>
      <c r="F14" s="23" t="s">
        <v>16</v>
      </c>
      <c r="I14" s="25" t="s">
        <v>17</v>
      </c>
      <c r="J14" s="55" t="str">
        <f>'Rekapitulácia stavby'!AN8</f>
        <v>8. 7. 2025</v>
      </c>
      <c r="L14" s="29"/>
    </row>
    <row r="15" spans="2:46" s="28" customFormat="1" ht="10.8" customHeight="1">
      <c r="B15" s="29"/>
      <c r="L15" s="29"/>
    </row>
    <row r="16" spans="2:46" s="28" customFormat="1" ht="12" customHeight="1">
      <c r="B16" s="29"/>
      <c r="D16" s="25" t="s">
        <v>19</v>
      </c>
      <c r="I16" s="25" t="s">
        <v>20</v>
      </c>
      <c r="J16" s="23"/>
      <c r="L16" s="29"/>
    </row>
    <row r="17" spans="2:12" s="28" customFormat="1" ht="18" customHeight="1">
      <c r="B17" s="29"/>
      <c r="E17" s="23" t="s">
        <v>21</v>
      </c>
      <c r="I17" s="25" t="s">
        <v>22</v>
      </c>
      <c r="J17" s="23"/>
      <c r="L17" s="29"/>
    </row>
    <row r="18" spans="2:12" s="28" customFormat="1" ht="6.9" customHeight="1">
      <c r="B18" s="29"/>
      <c r="L18" s="29"/>
    </row>
    <row r="19" spans="2:12" s="28" customFormat="1" ht="12" customHeight="1">
      <c r="B19" s="29"/>
      <c r="D19" s="25" t="s">
        <v>23</v>
      </c>
      <c r="I19" s="25" t="s">
        <v>20</v>
      </c>
      <c r="J19" s="23">
        <f>'Rekapitulácia stavby'!AN13</f>
        <v>0</v>
      </c>
      <c r="L19" s="29"/>
    </row>
    <row r="20" spans="2:12" s="28" customFormat="1" ht="18" customHeight="1">
      <c r="B20" s="29"/>
      <c r="E20" s="13" t="str">
        <f>'Rekapitulácia stavby'!E14</f>
        <v xml:space="preserve"> </v>
      </c>
      <c r="F20" s="13"/>
      <c r="G20" s="13"/>
      <c r="H20" s="13"/>
      <c r="I20" s="25" t="s">
        <v>22</v>
      </c>
      <c r="J20" s="23">
        <f>'Rekapitulácia stavby'!AN14</f>
        <v>0</v>
      </c>
      <c r="L20" s="29"/>
    </row>
    <row r="21" spans="2:12" s="28" customFormat="1" ht="6.9" customHeight="1">
      <c r="B21" s="29"/>
      <c r="L21" s="29"/>
    </row>
    <row r="22" spans="2:12" s="28" customFormat="1" ht="12" customHeight="1">
      <c r="B22" s="29"/>
      <c r="D22" s="25" t="s">
        <v>25</v>
      </c>
      <c r="I22" s="25" t="s">
        <v>20</v>
      </c>
      <c r="J22" s="23"/>
      <c r="L22" s="29"/>
    </row>
    <row r="23" spans="2:12" s="28" customFormat="1" ht="18" customHeight="1">
      <c r="B23" s="29"/>
      <c r="E23" s="23" t="s">
        <v>26</v>
      </c>
      <c r="I23" s="25" t="s">
        <v>22</v>
      </c>
      <c r="J23" s="23"/>
      <c r="L23" s="29"/>
    </row>
    <row r="24" spans="2:12" s="28" customFormat="1" ht="6.9" customHeight="1">
      <c r="B24" s="29"/>
      <c r="L24" s="29"/>
    </row>
    <row r="25" spans="2:12" s="28" customFormat="1" ht="12" customHeight="1">
      <c r="B25" s="29"/>
      <c r="D25" s="25" t="s">
        <v>28</v>
      </c>
      <c r="I25" s="25" t="s">
        <v>20</v>
      </c>
      <c r="J25" s="23"/>
      <c r="L25" s="29"/>
    </row>
    <row r="26" spans="2:12" s="28" customFormat="1" ht="18" customHeight="1">
      <c r="B26" s="29"/>
      <c r="E26" s="23" t="s">
        <v>29</v>
      </c>
      <c r="I26" s="25" t="s">
        <v>22</v>
      </c>
      <c r="J26" s="23"/>
      <c r="L26" s="29"/>
    </row>
    <row r="27" spans="2:12" s="28" customFormat="1" ht="6.9" customHeight="1">
      <c r="B27" s="29"/>
      <c r="L27" s="29"/>
    </row>
    <row r="28" spans="2:12" s="28" customFormat="1" ht="12" customHeight="1">
      <c r="B28" s="29"/>
      <c r="D28" s="25" t="s">
        <v>30</v>
      </c>
      <c r="L28" s="29"/>
    </row>
    <row r="29" spans="2:12" s="99" customFormat="1" ht="35.25" customHeight="1">
      <c r="B29" s="100"/>
      <c r="E29" s="11" t="s">
        <v>31</v>
      </c>
      <c r="F29" s="11"/>
      <c r="G29" s="11"/>
      <c r="H29" s="11"/>
      <c r="L29" s="100"/>
    </row>
    <row r="30" spans="2:12" s="28" customFormat="1" ht="6.9" customHeight="1">
      <c r="B30" s="29"/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25.5" customHeight="1">
      <c r="B32" s="29"/>
      <c r="D32" s="101" t="s">
        <v>32</v>
      </c>
      <c r="J32" s="69">
        <f>ROUND(J131, 3)</f>
        <v>128276.611</v>
      </c>
      <c r="L32" s="29"/>
    </row>
    <row r="33" spans="2:12" s="28" customFormat="1" ht="6.9" customHeight="1">
      <c r="B33" s="29"/>
      <c r="D33" s="56"/>
      <c r="E33" s="56"/>
      <c r="F33" s="56"/>
      <c r="G33" s="56"/>
      <c r="H33" s="56"/>
      <c r="I33" s="56"/>
      <c r="J33" s="56"/>
      <c r="K33" s="56"/>
      <c r="L33" s="29"/>
    </row>
    <row r="34" spans="2:12" s="28" customFormat="1" ht="14.4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28" customFormat="1" ht="14.4" customHeight="1">
      <c r="B35" s="29"/>
      <c r="D35" s="102" t="s">
        <v>36</v>
      </c>
      <c r="E35" s="35" t="s">
        <v>37</v>
      </c>
      <c r="F35" s="103">
        <f>ROUND((SUM(BE131:BE202)),  3)</f>
        <v>0</v>
      </c>
      <c r="G35" s="104"/>
      <c r="H35" s="104"/>
      <c r="I35" s="105">
        <v>0.23</v>
      </c>
      <c r="J35" s="103">
        <f>ROUND(((SUM(BE131:BE202))*I35),  3)</f>
        <v>0</v>
      </c>
      <c r="L35" s="29"/>
    </row>
    <row r="36" spans="2:12" s="28" customFormat="1" ht="14.4" customHeight="1">
      <c r="B36" s="29"/>
      <c r="E36" s="35" t="s">
        <v>38</v>
      </c>
      <c r="F36" s="91">
        <f>ROUND((SUM(BF131:BF202)),  3)</f>
        <v>128276.611</v>
      </c>
      <c r="I36" s="106">
        <v>0.23</v>
      </c>
      <c r="J36" s="91">
        <f>ROUND(((SUM(BF131:BF202))*I36),  3)</f>
        <v>29503.620999999999</v>
      </c>
      <c r="L36" s="29"/>
    </row>
    <row r="37" spans="2:12" s="28" customFormat="1" ht="14.4" hidden="1" customHeight="1">
      <c r="B37" s="29"/>
      <c r="E37" s="25" t="s">
        <v>39</v>
      </c>
      <c r="F37" s="91">
        <f>ROUND((SUM(BG131:BG202)),  3)</f>
        <v>0</v>
      </c>
      <c r="I37" s="106">
        <v>0.23</v>
      </c>
      <c r="J37" s="91">
        <f>0</f>
        <v>0</v>
      </c>
      <c r="L37" s="29"/>
    </row>
    <row r="38" spans="2:12" s="28" customFormat="1" ht="14.4" hidden="1" customHeight="1">
      <c r="B38" s="29"/>
      <c r="E38" s="25" t="s">
        <v>40</v>
      </c>
      <c r="F38" s="91">
        <f>ROUND((SUM(BH131:BH202)),  3)</f>
        <v>0</v>
      </c>
      <c r="I38" s="106">
        <v>0.23</v>
      </c>
      <c r="J38" s="91">
        <f>0</f>
        <v>0</v>
      </c>
      <c r="L38" s="29"/>
    </row>
    <row r="39" spans="2:12" s="28" customFormat="1" ht="14.4" hidden="1" customHeight="1">
      <c r="B39" s="29"/>
      <c r="E39" s="35" t="s">
        <v>41</v>
      </c>
      <c r="F39" s="103">
        <f>ROUND((SUM(BI131:BI202)),  3)</f>
        <v>0</v>
      </c>
      <c r="G39" s="104"/>
      <c r="H39" s="104"/>
      <c r="I39" s="105">
        <v>0</v>
      </c>
      <c r="J39" s="103">
        <f>0</f>
        <v>0</v>
      </c>
      <c r="L39" s="29"/>
    </row>
    <row r="40" spans="2:12" s="28" customFormat="1" ht="6.9" customHeight="1">
      <c r="B40" s="29"/>
      <c r="L40" s="29"/>
    </row>
    <row r="41" spans="2:12" s="28" customFormat="1" ht="25.5" customHeight="1">
      <c r="B41" s="29"/>
      <c r="C41" s="107"/>
      <c r="D41" s="108" t="s">
        <v>42</v>
      </c>
      <c r="E41" s="59"/>
      <c r="F41" s="59"/>
      <c r="G41" s="109" t="s">
        <v>43</v>
      </c>
      <c r="H41" s="110" t="s">
        <v>44</v>
      </c>
      <c r="I41" s="59"/>
      <c r="J41" s="111">
        <f>SUM(J32:J39)</f>
        <v>157780.23200000002</v>
      </c>
      <c r="K41" s="112"/>
      <c r="L41" s="29"/>
    </row>
    <row r="42" spans="2:12" s="28" customFormat="1" ht="14.4" customHeight="1">
      <c r="B42" s="29"/>
      <c r="L42" s="2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12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12" s="28" customFormat="1" ht="24.9" customHeight="1">
      <c r="B82" s="29"/>
      <c r="C82" s="20" t="s">
        <v>119</v>
      </c>
      <c r="L82" s="29"/>
    </row>
    <row r="83" spans="2:12" s="28" customFormat="1" ht="6.9" customHeight="1">
      <c r="B83" s="29"/>
      <c r="L83" s="29"/>
    </row>
    <row r="84" spans="2:12" s="28" customFormat="1" ht="12" customHeight="1">
      <c r="B84" s="29"/>
      <c r="C84" s="25" t="s">
        <v>11</v>
      </c>
      <c r="L84" s="29"/>
    </row>
    <row r="85" spans="2:12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12" ht="12" customHeight="1">
      <c r="B86" s="19"/>
      <c r="C86" s="25" t="s">
        <v>115</v>
      </c>
      <c r="L86" s="19"/>
    </row>
    <row r="87" spans="2:12" s="28" customFormat="1" ht="16.5" customHeight="1">
      <c r="B87" s="29"/>
      <c r="E87" s="191" t="s">
        <v>116</v>
      </c>
      <c r="F87" s="191"/>
      <c r="G87" s="191"/>
      <c r="H87" s="191"/>
      <c r="L87" s="29"/>
    </row>
    <row r="88" spans="2:12" s="28" customFormat="1" ht="12" customHeight="1">
      <c r="B88" s="29"/>
      <c r="C88" s="25" t="s">
        <v>117</v>
      </c>
      <c r="L88" s="29"/>
    </row>
    <row r="89" spans="2:12" s="28" customFormat="1" ht="16.5" customHeight="1">
      <c r="B89" s="29"/>
      <c r="E89" s="2" t="str">
        <f>E11</f>
        <v>01.1 - 1. ASR - búracie práce</v>
      </c>
      <c r="F89" s="2"/>
      <c r="G89" s="2"/>
      <c r="H89" s="2"/>
      <c r="L89" s="29"/>
    </row>
    <row r="90" spans="2:12" s="28" customFormat="1" ht="6.9" customHeight="1">
      <c r="B90" s="29"/>
      <c r="L90" s="29"/>
    </row>
    <row r="91" spans="2:12" s="28" customFormat="1" ht="12" customHeight="1">
      <c r="B91" s="29"/>
      <c r="C91" s="25" t="s">
        <v>15</v>
      </c>
      <c r="F91" s="23" t="str">
        <f>F14</f>
        <v>Medzilaborce</v>
      </c>
      <c r="I91" s="25" t="s">
        <v>17</v>
      </c>
      <c r="J91" s="55" t="str">
        <f>IF(J14="","",J14)</f>
        <v>8. 7. 2025</v>
      </c>
      <c r="L91" s="29"/>
    </row>
    <row r="92" spans="2:12" s="28" customFormat="1" ht="6.9" customHeight="1">
      <c r="B92" s="29"/>
      <c r="L92" s="29"/>
    </row>
    <row r="93" spans="2:12" s="28" customFormat="1" ht="40.049999999999997" customHeight="1">
      <c r="B93" s="29"/>
      <c r="C93" s="25" t="s">
        <v>19</v>
      </c>
      <c r="F93" s="23" t="str">
        <f>E17</f>
        <v>ÚSVIT- ML, n.o., Čapajevova 4923,23, Prešov</v>
      </c>
      <c r="I93" s="25" t="s">
        <v>25</v>
      </c>
      <c r="J93" s="26" t="str">
        <f>E23</f>
        <v>HYDROARCH, s.r.o., Prešov, Ing.arch.Gryglak</v>
      </c>
      <c r="L93" s="29"/>
    </row>
    <row r="94" spans="2:12" s="28" customFormat="1" ht="15.15" customHeight="1">
      <c r="B94" s="29"/>
      <c r="C94" s="25" t="s">
        <v>23</v>
      </c>
      <c r="F94" s="23" t="str">
        <f>IF(E20="","",E20)</f>
        <v xml:space="preserve"> </v>
      </c>
      <c r="I94" s="25" t="s">
        <v>28</v>
      </c>
      <c r="J94" s="26" t="str">
        <f>E26</f>
        <v>Ing.Ivana Brecková</v>
      </c>
      <c r="L94" s="29"/>
    </row>
    <row r="95" spans="2:12" s="28" customFormat="1" ht="10.35" customHeight="1">
      <c r="B95" s="29"/>
      <c r="L95" s="29"/>
    </row>
    <row r="96" spans="2:12" s="28" customFormat="1" ht="29.25" customHeight="1">
      <c r="B96" s="29"/>
      <c r="C96" s="115" t="s">
        <v>120</v>
      </c>
      <c r="D96" s="107"/>
      <c r="E96" s="107"/>
      <c r="F96" s="107"/>
      <c r="G96" s="107"/>
      <c r="H96" s="107"/>
      <c r="I96" s="107"/>
      <c r="J96" s="116" t="s">
        <v>121</v>
      </c>
      <c r="K96" s="107"/>
      <c r="L96" s="29"/>
    </row>
    <row r="97" spans="2:47" s="28" customFormat="1" ht="10.35" customHeight="1">
      <c r="B97" s="29"/>
      <c r="L97" s="29"/>
    </row>
    <row r="98" spans="2:47" s="28" customFormat="1" ht="22.8" customHeight="1">
      <c r="B98" s="29"/>
      <c r="C98" s="117" t="s">
        <v>122</v>
      </c>
      <c r="J98" s="69">
        <f>J131</f>
        <v>128276.611</v>
      </c>
      <c r="L98" s="29"/>
      <c r="AU98" s="16" t="s">
        <v>123</v>
      </c>
    </row>
    <row r="99" spans="2:47" s="118" customFormat="1" ht="24.9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J132</f>
        <v>119469.117</v>
      </c>
      <c r="L99" s="119"/>
    </row>
    <row r="100" spans="2:47" s="88" customFormat="1" ht="19.95" customHeight="1">
      <c r="B100" s="123"/>
      <c r="D100" s="124" t="s">
        <v>125</v>
      </c>
      <c r="E100" s="125"/>
      <c r="F100" s="125"/>
      <c r="G100" s="125"/>
      <c r="H100" s="125"/>
      <c r="I100" s="125"/>
      <c r="J100" s="126">
        <f>J133</f>
        <v>8428.6170000000002</v>
      </c>
      <c r="L100" s="123"/>
    </row>
    <row r="101" spans="2:47" s="88" customFormat="1" ht="19.95" customHeight="1">
      <c r="B101" s="123"/>
      <c r="D101" s="124" t="s">
        <v>126</v>
      </c>
      <c r="E101" s="125"/>
      <c r="F101" s="125"/>
      <c r="G101" s="125"/>
      <c r="H101" s="125"/>
      <c r="I101" s="125"/>
      <c r="J101" s="126">
        <f>J143</f>
        <v>25.122</v>
      </c>
      <c r="L101" s="123"/>
    </row>
    <row r="102" spans="2:47" s="88" customFormat="1" ht="19.95" customHeight="1">
      <c r="B102" s="123"/>
      <c r="D102" s="124" t="s">
        <v>127</v>
      </c>
      <c r="E102" s="125"/>
      <c r="F102" s="125"/>
      <c r="G102" s="125"/>
      <c r="H102" s="125"/>
      <c r="I102" s="125"/>
      <c r="J102" s="126">
        <f>J145</f>
        <v>111015.378</v>
      </c>
      <c r="L102" s="123"/>
    </row>
    <row r="103" spans="2:47" s="118" customFormat="1" ht="24.9" customHeight="1">
      <c r="B103" s="119"/>
      <c r="D103" s="120" t="s">
        <v>128</v>
      </c>
      <c r="E103" s="121"/>
      <c r="F103" s="121"/>
      <c r="G103" s="121"/>
      <c r="H103" s="121"/>
      <c r="I103" s="121"/>
      <c r="J103" s="122">
        <f>J182</f>
        <v>5651.1040000000003</v>
      </c>
      <c r="L103" s="119"/>
    </row>
    <row r="104" spans="2:47" s="88" customFormat="1" ht="19.95" customHeight="1">
      <c r="B104" s="123"/>
      <c r="D104" s="124" t="s">
        <v>129</v>
      </c>
      <c r="E104" s="125"/>
      <c r="F104" s="125"/>
      <c r="G104" s="125"/>
      <c r="H104" s="125"/>
      <c r="I104" s="125"/>
      <c r="J104" s="126">
        <f>J183</f>
        <v>577.17999999999995</v>
      </c>
      <c r="L104" s="123"/>
    </row>
    <row r="105" spans="2:47" s="88" customFormat="1" ht="19.95" customHeight="1">
      <c r="B105" s="123"/>
      <c r="D105" s="124" t="s">
        <v>130</v>
      </c>
      <c r="E105" s="125"/>
      <c r="F105" s="125"/>
      <c r="G105" s="125"/>
      <c r="H105" s="125"/>
      <c r="I105" s="125"/>
      <c r="J105" s="126">
        <f>J185</f>
        <v>542.48199999999997</v>
      </c>
      <c r="L105" s="123"/>
    </row>
    <row r="106" spans="2:47" s="88" customFormat="1" ht="19.95" customHeight="1">
      <c r="B106" s="123"/>
      <c r="D106" s="124" t="s">
        <v>131</v>
      </c>
      <c r="E106" s="125"/>
      <c r="F106" s="125"/>
      <c r="G106" s="125"/>
      <c r="H106" s="125"/>
      <c r="I106" s="125"/>
      <c r="J106" s="126">
        <f>J193</f>
        <v>53.584000000000003</v>
      </c>
      <c r="L106" s="123"/>
    </row>
    <row r="107" spans="2:47" s="88" customFormat="1" ht="19.95" customHeight="1">
      <c r="B107" s="123"/>
      <c r="D107" s="124" t="s">
        <v>132</v>
      </c>
      <c r="E107" s="125"/>
      <c r="F107" s="125"/>
      <c r="G107" s="125"/>
      <c r="H107" s="125"/>
      <c r="I107" s="125"/>
      <c r="J107" s="126">
        <f>J196</f>
        <v>1291.9960000000001</v>
      </c>
      <c r="L107" s="123"/>
    </row>
    <row r="108" spans="2:47" s="88" customFormat="1" ht="19.95" customHeight="1">
      <c r="B108" s="123"/>
      <c r="D108" s="124" t="s">
        <v>133</v>
      </c>
      <c r="E108" s="125"/>
      <c r="F108" s="125"/>
      <c r="G108" s="125"/>
      <c r="H108" s="125"/>
      <c r="I108" s="125"/>
      <c r="J108" s="126">
        <f>J198</f>
        <v>3185.8620000000001</v>
      </c>
      <c r="L108" s="123"/>
    </row>
    <row r="109" spans="2:47" s="118" customFormat="1" ht="24.9" customHeight="1">
      <c r="B109" s="119"/>
      <c r="D109" s="120" t="s">
        <v>134</v>
      </c>
      <c r="E109" s="121"/>
      <c r="F109" s="121"/>
      <c r="G109" s="121"/>
      <c r="H109" s="121"/>
      <c r="I109" s="121"/>
      <c r="J109" s="122">
        <f>J201</f>
        <v>3156.39</v>
      </c>
      <c r="L109" s="119"/>
    </row>
    <row r="110" spans="2:47" s="28" customFormat="1" ht="21.9" customHeight="1">
      <c r="B110" s="29"/>
      <c r="L110" s="29"/>
    </row>
    <row r="111" spans="2:47" s="28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9"/>
    </row>
    <row r="115" spans="2:12" s="28" customFormat="1" ht="6.9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29"/>
    </row>
    <row r="116" spans="2:12" s="28" customFormat="1" ht="24.9" customHeight="1">
      <c r="B116" s="29"/>
      <c r="C116" s="20" t="s">
        <v>135</v>
      </c>
      <c r="L116" s="29"/>
    </row>
    <row r="117" spans="2:12" s="28" customFormat="1" ht="6.9" customHeight="1">
      <c r="B117" s="29"/>
      <c r="L117" s="29"/>
    </row>
    <row r="118" spans="2:12" s="28" customFormat="1" ht="12" customHeight="1">
      <c r="B118" s="29"/>
      <c r="C118" s="25" t="s">
        <v>11</v>
      </c>
      <c r="L118" s="29"/>
    </row>
    <row r="119" spans="2:12" s="28" customFormat="1" ht="16.5" customHeight="1">
      <c r="B119" s="29"/>
      <c r="E119" s="191" t="str">
        <f>E7</f>
        <v>Denný stacionár Medzilaborce - Adaptácia</v>
      </c>
      <c r="F119" s="191"/>
      <c r="G119" s="191"/>
      <c r="H119" s="191"/>
      <c r="L119" s="29"/>
    </row>
    <row r="120" spans="2:12" ht="12" customHeight="1">
      <c r="B120" s="19"/>
      <c r="C120" s="25" t="s">
        <v>115</v>
      </c>
      <c r="L120" s="19"/>
    </row>
    <row r="121" spans="2:12" s="28" customFormat="1" ht="16.5" customHeight="1">
      <c r="B121" s="29"/>
      <c r="E121" s="191" t="s">
        <v>116</v>
      </c>
      <c r="F121" s="191"/>
      <c r="G121" s="191"/>
      <c r="H121" s="191"/>
      <c r="L121" s="29"/>
    </row>
    <row r="122" spans="2:12" s="28" customFormat="1" ht="12" customHeight="1">
      <c r="B122" s="29"/>
      <c r="C122" s="25" t="s">
        <v>117</v>
      </c>
      <c r="L122" s="29"/>
    </row>
    <row r="123" spans="2:12" s="28" customFormat="1" ht="16.5" customHeight="1">
      <c r="B123" s="29"/>
      <c r="E123" s="2" t="str">
        <f>E11</f>
        <v>01.1 - 1. ASR - búracie práce</v>
      </c>
      <c r="F123" s="2"/>
      <c r="G123" s="2"/>
      <c r="H123" s="2"/>
      <c r="L123" s="29"/>
    </row>
    <row r="124" spans="2:12" s="28" customFormat="1" ht="6.9" customHeight="1">
      <c r="B124" s="29"/>
      <c r="L124" s="29"/>
    </row>
    <row r="125" spans="2:12" s="28" customFormat="1" ht="12" customHeight="1">
      <c r="B125" s="29"/>
      <c r="C125" s="25" t="s">
        <v>15</v>
      </c>
      <c r="F125" s="23" t="str">
        <f>F14</f>
        <v>Medzilaborce</v>
      </c>
      <c r="I125" s="25" t="s">
        <v>17</v>
      </c>
      <c r="J125" s="55" t="str">
        <f>IF(J14="","",J14)</f>
        <v>8. 7. 2025</v>
      </c>
      <c r="L125" s="29"/>
    </row>
    <row r="126" spans="2:12" s="28" customFormat="1" ht="6.9" customHeight="1">
      <c r="B126" s="29"/>
      <c r="L126" s="29"/>
    </row>
    <row r="127" spans="2:12" s="28" customFormat="1" ht="40.049999999999997" customHeight="1">
      <c r="B127" s="29"/>
      <c r="C127" s="25" t="s">
        <v>19</v>
      </c>
      <c r="F127" s="23" t="str">
        <f>E17</f>
        <v>ÚSVIT- ML, n.o., Čapajevova 4923,23, Prešov</v>
      </c>
      <c r="I127" s="25" t="s">
        <v>25</v>
      </c>
      <c r="J127" s="26" t="str">
        <f>E23</f>
        <v>HYDROARCH, s.r.o., Prešov, Ing.arch.Gryglak</v>
      </c>
      <c r="L127" s="29"/>
    </row>
    <row r="128" spans="2:12" s="28" customFormat="1" ht="15.15" customHeight="1">
      <c r="B128" s="29"/>
      <c r="C128" s="25" t="s">
        <v>23</v>
      </c>
      <c r="F128" s="23" t="str">
        <f>IF(E20="","",E20)</f>
        <v xml:space="preserve"> </v>
      </c>
      <c r="I128" s="25" t="s">
        <v>28</v>
      </c>
      <c r="J128" s="26" t="str">
        <f>E26</f>
        <v>Ing.Ivana Brecková</v>
      </c>
      <c r="L128" s="29"/>
    </row>
    <row r="129" spans="2:65" s="28" customFormat="1" ht="10.35" customHeight="1">
      <c r="B129" s="29"/>
      <c r="L129" s="29"/>
    </row>
    <row r="130" spans="2:65" s="127" customFormat="1" ht="29.25" customHeight="1">
      <c r="B130" s="128"/>
      <c r="C130" s="129" t="s">
        <v>136</v>
      </c>
      <c r="D130" s="130" t="s">
        <v>57</v>
      </c>
      <c r="E130" s="130" t="s">
        <v>53</v>
      </c>
      <c r="F130" s="130" t="s">
        <v>54</v>
      </c>
      <c r="G130" s="130" t="s">
        <v>137</v>
      </c>
      <c r="H130" s="130" t="s">
        <v>138</v>
      </c>
      <c r="I130" s="130" t="s">
        <v>139</v>
      </c>
      <c r="J130" s="131" t="s">
        <v>121</v>
      </c>
      <c r="K130" s="132" t="s">
        <v>140</v>
      </c>
      <c r="L130" s="128"/>
      <c r="M130" s="61"/>
      <c r="N130" s="62" t="s">
        <v>36</v>
      </c>
      <c r="O130" s="62" t="s">
        <v>141</v>
      </c>
      <c r="P130" s="62" t="s">
        <v>142</v>
      </c>
      <c r="Q130" s="62" t="s">
        <v>143</v>
      </c>
      <c r="R130" s="62" t="s">
        <v>144</v>
      </c>
      <c r="S130" s="62" t="s">
        <v>145</v>
      </c>
      <c r="T130" s="63" t="s">
        <v>146</v>
      </c>
    </row>
    <row r="131" spans="2:65" s="28" customFormat="1" ht="22.8" customHeight="1">
      <c r="B131" s="29"/>
      <c r="C131" s="67" t="s">
        <v>122</v>
      </c>
      <c r="J131" s="133">
        <f>BK131</f>
        <v>128276.611</v>
      </c>
      <c r="L131" s="29"/>
      <c r="M131" s="64"/>
      <c r="N131" s="56"/>
      <c r="O131" s="56"/>
      <c r="P131" s="134">
        <f>P132+P182+P201</f>
        <v>4398.8147549800005</v>
      </c>
      <c r="Q131" s="56"/>
      <c r="R131" s="134">
        <f>R132+R182+R201</f>
        <v>0.43664329779999994</v>
      </c>
      <c r="S131" s="56"/>
      <c r="T131" s="135">
        <f>T132+T182+T201</f>
        <v>576.78324969999994</v>
      </c>
      <c r="AT131" s="16" t="s">
        <v>71</v>
      </c>
      <c r="AU131" s="16" t="s">
        <v>123</v>
      </c>
      <c r="BK131" s="136">
        <f>BK132+BK182+BK201</f>
        <v>128276.611</v>
      </c>
    </row>
    <row r="132" spans="2:65" s="137" customFormat="1" ht="25.95" customHeight="1">
      <c r="B132" s="138"/>
      <c r="D132" s="139" t="s">
        <v>71</v>
      </c>
      <c r="E132" s="140" t="s">
        <v>147</v>
      </c>
      <c r="F132" s="140" t="s">
        <v>148</v>
      </c>
      <c r="J132" s="141">
        <f>BK132</f>
        <v>119469.117</v>
      </c>
      <c r="L132" s="138"/>
      <c r="M132" s="142"/>
      <c r="P132" s="143">
        <f>P133+P143+P145</f>
        <v>3927.3679947000005</v>
      </c>
      <c r="R132" s="143">
        <f>R133+R143+R145</f>
        <v>0.41008592499999996</v>
      </c>
      <c r="T132" s="144">
        <f>T133+T143+T145</f>
        <v>570.23397799999998</v>
      </c>
      <c r="AR132" s="139" t="s">
        <v>79</v>
      </c>
      <c r="AT132" s="145" t="s">
        <v>71</v>
      </c>
      <c r="AU132" s="145" t="s">
        <v>72</v>
      </c>
      <c r="AY132" s="139" t="s">
        <v>149</v>
      </c>
      <c r="BK132" s="146">
        <f>BK133+BK143+BK145</f>
        <v>119469.117</v>
      </c>
    </row>
    <row r="133" spans="2:65" s="137" customFormat="1" ht="22.8" customHeight="1">
      <c r="B133" s="138"/>
      <c r="D133" s="139" t="s">
        <v>71</v>
      </c>
      <c r="E133" s="147" t="s">
        <v>79</v>
      </c>
      <c r="F133" s="147" t="s">
        <v>150</v>
      </c>
      <c r="J133" s="148">
        <f>BK133</f>
        <v>8428.6170000000002</v>
      </c>
      <c r="L133" s="138"/>
      <c r="M133" s="142"/>
      <c r="P133" s="143">
        <f>SUM(P134:P142)</f>
        <v>301.21340099999992</v>
      </c>
      <c r="R133" s="143">
        <f>SUM(R134:R142)</f>
        <v>0</v>
      </c>
      <c r="T133" s="144">
        <f>SUM(T134:T142)</f>
        <v>18.93</v>
      </c>
      <c r="AR133" s="139" t="s">
        <v>79</v>
      </c>
      <c r="AT133" s="145" t="s">
        <v>71</v>
      </c>
      <c r="AU133" s="145" t="s">
        <v>79</v>
      </c>
      <c r="AY133" s="139" t="s">
        <v>149</v>
      </c>
      <c r="BK133" s="146">
        <f>SUM(BK134:BK142)</f>
        <v>8428.6170000000002</v>
      </c>
    </row>
    <row r="134" spans="2:65" s="28" customFormat="1" ht="24.15" customHeight="1">
      <c r="B134" s="149"/>
      <c r="C134" s="150" t="s">
        <v>79</v>
      </c>
      <c r="D134" s="150" t="s">
        <v>151</v>
      </c>
      <c r="E134" s="151" t="s">
        <v>152</v>
      </c>
      <c r="F134" s="152" t="s">
        <v>153</v>
      </c>
      <c r="G134" s="153" t="s">
        <v>154</v>
      </c>
      <c r="H134" s="154">
        <v>80.459999999999994</v>
      </c>
      <c r="I134" s="154">
        <v>4.1790000000000003</v>
      </c>
      <c r="J134" s="154">
        <f t="shared" ref="J134:J142" si="0">ROUND(I134*H134,3)</f>
        <v>336.24200000000002</v>
      </c>
      <c r="K134" s="155"/>
      <c r="L134" s="29"/>
      <c r="M134" s="156"/>
      <c r="N134" s="157" t="s">
        <v>38</v>
      </c>
      <c r="O134" s="158">
        <v>0.19</v>
      </c>
      <c r="P134" s="158">
        <f t="shared" ref="P134:P142" si="1">O134*H134</f>
        <v>15.2874</v>
      </c>
      <c r="Q134" s="158">
        <v>0</v>
      </c>
      <c r="R134" s="158">
        <f t="shared" ref="R134:R142" si="2">Q134*H134</f>
        <v>0</v>
      </c>
      <c r="S134" s="158">
        <v>0.125</v>
      </c>
      <c r="T134" s="159">
        <f t="shared" ref="T134:T142" si="3">S134*H134</f>
        <v>10.057499999999999</v>
      </c>
      <c r="AR134" s="160" t="s">
        <v>155</v>
      </c>
      <c r="AT134" s="160" t="s">
        <v>151</v>
      </c>
      <c r="AU134" s="160" t="s">
        <v>85</v>
      </c>
      <c r="AY134" s="16" t="s">
        <v>149</v>
      </c>
      <c r="BE134" s="161">
        <f t="shared" ref="BE134:BE142" si="4">IF(N134="základná",J134,0)</f>
        <v>0</v>
      </c>
      <c r="BF134" s="161">
        <f t="shared" ref="BF134:BF142" si="5">IF(N134="znížená",J134,0)</f>
        <v>336.24200000000002</v>
      </c>
      <c r="BG134" s="161">
        <f t="shared" ref="BG134:BG142" si="6">IF(N134="zákl. prenesená",J134,0)</f>
        <v>0</v>
      </c>
      <c r="BH134" s="161">
        <f t="shared" ref="BH134:BH142" si="7">IF(N134="zníž. prenesená",J134,0)</f>
        <v>0</v>
      </c>
      <c r="BI134" s="161">
        <f t="shared" ref="BI134:BI142" si="8">IF(N134="nulová",J134,0)</f>
        <v>0</v>
      </c>
      <c r="BJ134" s="16" t="s">
        <v>85</v>
      </c>
      <c r="BK134" s="162">
        <f t="shared" ref="BK134:BK142" si="9">ROUND(I134*H134,3)</f>
        <v>336.24200000000002</v>
      </c>
      <c r="BL134" s="16" t="s">
        <v>155</v>
      </c>
      <c r="BM134" s="160" t="s">
        <v>156</v>
      </c>
    </row>
    <row r="135" spans="2:65" s="28" customFormat="1" ht="24.15" customHeight="1">
      <c r="B135" s="149"/>
      <c r="C135" s="150" t="s">
        <v>85</v>
      </c>
      <c r="D135" s="150" t="s">
        <v>151</v>
      </c>
      <c r="E135" s="151" t="s">
        <v>157</v>
      </c>
      <c r="F135" s="152" t="s">
        <v>158</v>
      </c>
      <c r="G135" s="153" t="s">
        <v>159</v>
      </c>
      <c r="H135" s="154">
        <v>136.5</v>
      </c>
      <c r="I135" s="154">
        <v>2.7749999999999999</v>
      </c>
      <c r="J135" s="154">
        <f t="shared" si="0"/>
        <v>378.78800000000001</v>
      </c>
      <c r="K135" s="155"/>
      <c r="L135" s="29"/>
      <c r="M135" s="156"/>
      <c r="N135" s="157" t="s">
        <v>38</v>
      </c>
      <c r="O135" s="158">
        <v>0.114</v>
      </c>
      <c r="P135" s="158">
        <f t="shared" si="1"/>
        <v>15.561</v>
      </c>
      <c r="Q135" s="158">
        <v>0</v>
      </c>
      <c r="R135" s="158">
        <f t="shared" si="2"/>
        <v>0</v>
      </c>
      <c r="S135" s="158">
        <v>6.5000000000000002E-2</v>
      </c>
      <c r="T135" s="159">
        <f t="shared" si="3"/>
        <v>8.8725000000000005</v>
      </c>
      <c r="AR135" s="160" t="s">
        <v>155</v>
      </c>
      <c r="AT135" s="160" t="s">
        <v>151</v>
      </c>
      <c r="AU135" s="160" t="s">
        <v>85</v>
      </c>
      <c r="AY135" s="16" t="s">
        <v>149</v>
      </c>
      <c r="BE135" s="161">
        <f t="shared" si="4"/>
        <v>0</v>
      </c>
      <c r="BF135" s="161">
        <f t="shared" si="5"/>
        <v>378.78800000000001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6" t="s">
        <v>85</v>
      </c>
      <c r="BK135" s="162">
        <f t="shared" si="9"/>
        <v>378.78800000000001</v>
      </c>
      <c r="BL135" s="16" t="s">
        <v>155</v>
      </c>
      <c r="BM135" s="160" t="s">
        <v>160</v>
      </c>
    </row>
    <row r="136" spans="2:65" s="28" customFormat="1" ht="37.799999999999997" customHeight="1">
      <c r="B136" s="149"/>
      <c r="C136" s="150" t="s">
        <v>161</v>
      </c>
      <c r="D136" s="150" t="s">
        <v>151</v>
      </c>
      <c r="E136" s="151" t="s">
        <v>162</v>
      </c>
      <c r="F136" s="152" t="s">
        <v>163</v>
      </c>
      <c r="G136" s="153" t="s">
        <v>164</v>
      </c>
      <c r="H136" s="154">
        <v>47.792999999999999</v>
      </c>
      <c r="I136" s="154">
        <v>25.356999999999999</v>
      </c>
      <c r="J136" s="154">
        <f t="shared" si="0"/>
        <v>1211.8869999999999</v>
      </c>
      <c r="K136" s="155"/>
      <c r="L136" s="29"/>
      <c r="M136" s="156"/>
      <c r="N136" s="157" t="s">
        <v>38</v>
      </c>
      <c r="O136" s="158">
        <v>1.667</v>
      </c>
      <c r="P136" s="158">
        <f t="shared" si="1"/>
        <v>79.670930999999996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AR136" s="160" t="s">
        <v>155</v>
      </c>
      <c r="AT136" s="160" t="s">
        <v>151</v>
      </c>
      <c r="AU136" s="160" t="s">
        <v>85</v>
      </c>
      <c r="AY136" s="16" t="s">
        <v>149</v>
      </c>
      <c r="BE136" s="161">
        <f t="shared" si="4"/>
        <v>0</v>
      </c>
      <c r="BF136" s="161">
        <f t="shared" si="5"/>
        <v>1211.8869999999999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6" t="s">
        <v>85</v>
      </c>
      <c r="BK136" s="162">
        <f t="shared" si="9"/>
        <v>1211.8869999999999</v>
      </c>
      <c r="BL136" s="16" t="s">
        <v>155</v>
      </c>
      <c r="BM136" s="160" t="s">
        <v>165</v>
      </c>
    </row>
    <row r="137" spans="2:65" s="28" customFormat="1" ht="24.15" customHeight="1">
      <c r="B137" s="149"/>
      <c r="C137" s="150" t="s">
        <v>155</v>
      </c>
      <c r="D137" s="150" t="s">
        <v>151</v>
      </c>
      <c r="E137" s="151" t="s">
        <v>166</v>
      </c>
      <c r="F137" s="152" t="s">
        <v>167</v>
      </c>
      <c r="G137" s="153" t="s">
        <v>164</v>
      </c>
      <c r="H137" s="154">
        <v>47.792999999999999</v>
      </c>
      <c r="I137" s="154">
        <v>57.375999999999998</v>
      </c>
      <c r="J137" s="154">
        <f t="shared" si="0"/>
        <v>2742.1709999999998</v>
      </c>
      <c r="K137" s="155"/>
      <c r="L137" s="29"/>
      <c r="M137" s="156"/>
      <c r="N137" s="157" t="s">
        <v>38</v>
      </c>
      <c r="O137" s="158">
        <v>3.1739999999999999</v>
      </c>
      <c r="P137" s="158">
        <f t="shared" si="1"/>
        <v>151.69498199999998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AR137" s="160" t="s">
        <v>155</v>
      </c>
      <c r="AT137" s="160" t="s">
        <v>151</v>
      </c>
      <c r="AU137" s="160" t="s">
        <v>85</v>
      </c>
      <c r="AY137" s="16" t="s">
        <v>149</v>
      </c>
      <c r="BE137" s="161">
        <f t="shared" si="4"/>
        <v>0</v>
      </c>
      <c r="BF137" s="161">
        <f t="shared" si="5"/>
        <v>2742.1709999999998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6" t="s">
        <v>85</v>
      </c>
      <c r="BK137" s="162">
        <f t="shared" si="9"/>
        <v>2742.1709999999998</v>
      </c>
      <c r="BL137" s="16" t="s">
        <v>155</v>
      </c>
      <c r="BM137" s="160" t="s">
        <v>168</v>
      </c>
    </row>
    <row r="138" spans="2:65" s="28" customFormat="1" ht="33" customHeight="1">
      <c r="B138" s="149"/>
      <c r="C138" s="150" t="s">
        <v>169</v>
      </c>
      <c r="D138" s="150" t="s">
        <v>151</v>
      </c>
      <c r="E138" s="151" t="s">
        <v>170</v>
      </c>
      <c r="F138" s="152" t="s">
        <v>171</v>
      </c>
      <c r="G138" s="153" t="s">
        <v>164</v>
      </c>
      <c r="H138" s="154">
        <v>47.792999999999999</v>
      </c>
      <c r="I138" s="154">
        <v>5.0439999999999996</v>
      </c>
      <c r="J138" s="154">
        <f t="shared" si="0"/>
        <v>241.06800000000001</v>
      </c>
      <c r="K138" s="155"/>
      <c r="L138" s="29"/>
      <c r="M138" s="156"/>
      <c r="N138" s="157" t="s">
        <v>38</v>
      </c>
      <c r="O138" s="158">
        <v>7.0999999999999994E-2</v>
      </c>
      <c r="P138" s="158">
        <f t="shared" si="1"/>
        <v>3.3933029999999995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AR138" s="160" t="s">
        <v>155</v>
      </c>
      <c r="AT138" s="160" t="s">
        <v>151</v>
      </c>
      <c r="AU138" s="160" t="s">
        <v>85</v>
      </c>
      <c r="AY138" s="16" t="s">
        <v>149</v>
      </c>
      <c r="BE138" s="161">
        <f t="shared" si="4"/>
        <v>0</v>
      </c>
      <c r="BF138" s="161">
        <f t="shared" si="5"/>
        <v>241.06800000000001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6" t="s">
        <v>85</v>
      </c>
      <c r="BK138" s="162">
        <f t="shared" si="9"/>
        <v>241.06800000000001</v>
      </c>
      <c r="BL138" s="16" t="s">
        <v>155</v>
      </c>
      <c r="BM138" s="160" t="s">
        <v>172</v>
      </c>
    </row>
    <row r="139" spans="2:65" s="28" customFormat="1" ht="37.799999999999997" customHeight="1">
      <c r="B139" s="149"/>
      <c r="C139" s="150" t="s">
        <v>173</v>
      </c>
      <c r="D139" s="150" t="s">
        <v>151</v>
      </c>
      <c r="E139" s="151" t="s">
        <v>174</v>
      </c>
      <c r="F139" s="152" t="s">
        <v>175</v>
      </c>
      <c r="G139" s="153" t="s">
        <v>164</v>
      </c>
      <c r="H139" s="154">
        <v>812.48099999999999</v>
      </c>
      <c r="I139" s="154">
        <v>0.50800000000000001</v>
      </c>
      <c r="J139" s="154">
        <f t="shared" si="0"/>
        <v>412.74</v>
      </c>
      <c r="K139" s="155"/>
      <c r="L139" s="29"/>
      <c r="M139" s="156"/>
      <c r="N139" s="157" t="s">
        <v>38</v>
      </c>
      <c r="O139" s="158">
        <v>7.0000000000000001E-3</v>
      </c>
      <c r="P139" s="158">
        <f t="shared" si="1"/>
        <v>5.6873670000000001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AR139" s="160" t="s">
        <v>155</v>
      </c>
      <c r="AT139" s="160" t="s">
        <v>151</v>
      </c>
      <c r="AU139" s="160" t="s">
        <v>85</v>
      </c>
      <c r="AY139" s="16" t="s">
        <v>149</v>
      </c>
      <c r="BE139" s="161">
        <f t="shared" si="4"/>
        <v>0</v>
      </c>
      <c r="BF139" s="161">
        <f t="shared" si="5"/>
        <v>412.74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6" t="s">
        <v>85</v>
      </c>
      <c r="BK139" s="162">
        <f t="shared" si="9"/>
        <v>412.74</v>
      </c>
      <c r="BL139" s="16" t="s">
        <v>155</v>
      </c>
      <c r="BM139" s="160" t="s">
        <v>176</v>
      </c>
    </row>
    <row r="140" spans="2:65" s="28" customFormat="1" ht="24.15" customHeight="1">
      <c r="B140" s="149"/>
      <c r="C140" s="150" t="s">
        <v>177</v>
      </c>
      <c r="D140" s="150" t="s">
        <v>151</v>
      </c>
      <c r="E140" s="151" t="s">
        <v>178</v>
      </c>
      <c r="F140" s="152" t="s">
        <v>179</v>
      </c>
      <c r="G140" s="153" t="s">
        <v>164</v>
      </c>
      <c r="H140" s="154">
        <v>47.792999999999999</v>
      </c>
      <c r="I140" s="154">
        <v>10.118</v>
      </c>
      <c r="J140" s="154">
        <f t="shared" si="0"/>
        <v>483.57</v>
      </c>
      <c r="K140" s="155"/>
      <c r="L140" s="29"/>
      <c r="M140" s="156"/>
      <c r="N140" s="157" t="s">
        <v>38</v>
      </c>
      <c r="O140" s="158">
        <v>0.61699999999999999</v>
      </c>
      <c r="P140" s="158">
        <f t="shared" si="1"/>
        <v>29.488281000000001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AR140" s="160" t="s">
        <v>155</v>
      </c>
      <c r="AT140" s="160" t="s">
        <v>151</v>
      </c>
      <c r="AU140" s="160" t="s">
        <v>85</v>
      </c>
      <c r="AY140" s="16" t="s">
        <v>149</v>
      </c>
      <c r="BE140" s="161">
        <f t="shared" si="4"/>
        <v>0</v>
      </c>
      <c r="BF140" s="161">
        <f t="shared" si="5"/>
        <v>483.57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6" t="s">
        <v>85</v>
      </c>
      <c r="BK140" s="162">
        <f t="shared" si="9"/>
        <v>483.57</v>
      </c>
      <c r="BL140" s="16" t="s">
        <v>155</v>
      </c>
      <c r="BM140" s="160" t="s">
        <v>180</v>
      </c>
    </row>
    <row r="141" spans="2:65" s="28" customFormat="1" ht="16.5" customHeight="1">
      <c r="B141" s="149"/>
      <c r="C141" s="150" t="s">
        <v>181</v>
      </c>
      <c r="D141" s="150" t="s">
        <v>151</v>
      </c>
      <c r="E141" s="151" t="s">
        <v>182</v>
      </c>
      <c r="F141" s="152" t="s">
        <v>183</v>
      </c>
      <c r="G141" s="153" t="s">
        <v>164</v>
      </c>
      <c r="H141" s="154">
        <v>47.792999999999999</v>
      </c>
      <c r="I141" s="154">
        <v>0.86499999999999999</v>
      </c>
      <c r="J141" s="154">
        <f t="shared" si="0"/>
        <v>41.341000000000001</v>
      </c>
      <c r="K141" s="155"/>
      <c r="L141" s="29"/>
      <c r="M141" s="156"/>
      <c r="N141" s="157" t="s">
        <v>38</v>
      </c>
      <c r="O141" s="158">
        <v>8.9999999999999993E-3</v>
      </c>
      <c r="P141" s="158">
        <f t="shared" si="1"/>
        <v>0.43013699999999994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AR141" s="160" t="s">
        <v>155</v>
      </c>
      <c r="AT141" s="160" t="s">
        <v>151</v>
      </c>
      <c r="AU141" s="160" t="s">
        <v>85</v>
      </c>
      <c r="AY141" s="16" t="s">
        <v>149</v>
      </c>
      <c r="BE141" s="161">
        <f t="shared" si="4"/>
        <v>0</v>
      </c>
      <c r="BF141" s="161">
        <f t="shared" si="5"/>
        <v>41.341000000000001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6" t="s">
        <v>85</v>
      </c>
      <c r="BK141" s="162">
        <f t="shared" si="9"/>
        <v>41.341000000000001</v>
      </c>
      <c r="BL141" s="16" t="s">
        <v>155</v>
      </c>
      <c r="BM141" s="160" t="s">
        <v>184</v>
      </c>
    </row>
    <row r="142" spans="2:65" s="28" customFormat="1" ht="24.15" customHeight="1">
      <c r="B142" s="149"/>
      <c r="C142" s="150" t="s">
        <v>185</v>
      </c>
      <c r="D142" s="150" t="s">
        <v>151</v>
      </c>
      <c r="E142" s="151" t="s">
        <v>186</v>
      </c>
      <c r="F142" s="152" t="s">
        <v>187</v>
      </c>
      <c r="G142" s="153" t="s">
        <v>188</v>
      </c>
      <c r="H142" s="154">
        <v>86.027000000000001</v>
      </c>
      <c r="I142" s="154">
        <v>30</v>
      </c>
      <c r="J142" s="154">
        <f t="shared" si="0"/>
        <v>2580.81</v>
      </c>
      <c r="K142" s="155"/>
      <c r="L142" s="29"/>
      <c r="M142" s="156"/>
      <c r="N142" s="157" t="s">
        <v>38</v>
      </c>
      <c r="O142" s="158">
        <v>0</v>
      </c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AR142" s="160" t="s">
        <v>155</v>
      </c>
      <c r="AT142" s="160" t="s">
        <v>151</v>
      </c>
      <c r="AU142" s="160" t="s">
        <v>85</v>
      </c>
      <c r="AY142" s="16" t="s">
        <v>149</v>
      </c>
      <c r="BE142" s="161">
        <f t="shared" si="4"/>
        <v>0</v>
      </c>
      <c r="BF142" s="161">
        <f t="shared" si="5"/>
        <v>2580.81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6" t="s">
        <v>85</v>
      </c>
      <c r="BK142" s="162">
        <f t="shared" si="9"/>
        <v>2580.81</v>
      </c>
      <c r="BL142" s="16" t="s">
        <v>155</v>
      </c>
      <c r="BM142" s="160" t="s">
        <v>189</v>
      </c>
    </row>
    <row r="143" spans="2:65" s="137" customFormat="1" ht="22.8" customHeight="1">
      <c r="B143" s="138"/>
      <c r="D143" s="139" t="s">
        <v>71</v>
      </c>
      <c r="E143" s="147" t="s">
        <v>85</v>
      </c>
      <c r="F143" s="147" t="s">
        <v>190</v>
      </c>
      <c r="J143" s="148">
        <f>BK143</f>
        <v>25.122</v>
      </c>
      <c r="L143" s="138"/>
      <c r="M143" s="142"/>
      <c r="P143" s="143">
        <f>P144</f>
        <v>0.383544</v>
      </c>
      <c r="R143" s="143">
        <f>R144</f>
        <v>0</v>
      </c>
      <c r="T143" s="144">
        <f>T144</f>
        <v>0</v>
      </c>
      <c r="AR143" s="139" t="s">
        <v>79</v>
      </c>
      <c r="AT143" s="145" t="s">
        <v>71</v>
      </c>
      <c r="AU143" s="145" t="s">
        <v>79</v>
      </c>
      <c r="AY143" s="139" t="s">
        <v>149</v>
      </c>
      <c r="BK143" s="146">
        <f>BK144</f>
        <v>25.122</v>
      </c>
    </row>
    <row r="144" spans="2:65" s="28" customFormat="1" ht="33" customHeight="1">
      <c r="B144" s="149"/>
      <c r="C144" s="150" t="s">
        <v>191</v>
      </c>
      <c r="D144" s="150" t="s">
        <v>151</v>
      </c>
      <c r="E144" s="151" t="s">
        <v>192</v>
      </c>
      <c r="F144" s="152" t="s">
        <v>193</v>
      </c>
      <c r="G144" s="153" t="s">
        <v>154</v>
      </c>
      <c r="H144" s="154">
        <v>95.885999999999996</v>
      </c>
      <c r="I144" s="154">
        <v>0.26200000000000001</v>
      </c>
      <c r="J144" s="154">
        <f>ROUND(I144*H144,3)</f>
        <v>25.122</v>
      </c>
      <c r="K144" s="155"/>
      <c r="L144" s="29"/>
      <c r="M144" s="156"/>
      <c r="N144" s="157" t="s">
        <v>38</v>
      </c>
      <c r="O144" s="158">
        <v>4.0000000000000001E-3</v>
      </c>
      <c r="P144" s="158">
        <f>O144*H144</f>
        <v>0.383544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AR144" s="160" t="s">
        <v>155</v>
      </c>
      <c r="AT144" s="160" t="s">
        <v>151</v>
      </c>
      <c r="AU144" s="160" t="s">
        <v>85</v>
      </c>
      <c r="AY144" s="16" t="s">
        <v>149</v>
      </c>
      <c r="BE144" s="161">
        <f>IF(N144="základná",J144,0)</f>
        <v>0</v>
      </c>
      <c r="BF144" s="161">
        <f>IF(N144="znížená",J144,0)</f>
        <v>25.122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6" t="s">
        <v>85</v>
      </c>
      <c r="BK144" s="162">
        <f>ROUND(I144*H144,3)</f>
        <v>25.122</v>
      </c>
      <c r="BL144" s="16" t="s">
        <v>155</v>
      </c>
      <c r="BM144" s="160" t="s">
        <v>194</v>
      </c>
    </row>
    <row r="145" spans="2:65" s="137" customFormat="1" ht="22.8" customHeight="1">
      <c r="B145" s="138"/>
      <c r="D145" s="139" t="s">
        <v>71</v>
      </c>
      <c r="E145" s="147" t="s">
        <v>185</v>
      </c>
      <c r="F145" s="147" t="s">
        <v>195</v>
      </c>
      <c r="J145" s="148">
        <f>BK145</f>
        <v>111015.378</v>
      </c>
      <c r="L145" s="138"/>
      <c r="M145" s="142"/>
      <c r="P145" s="143">
        <f>SUM(P146:P181)</f>
        <v>3625.7710497000007</v>
      </c>
      <c r="R145" s="143">
        <f>SUM(R146:R181)</f>
        <v>0.41008592499999996</v>
      </c>
      <c r="T145" s="144">
        <f>SUM(T146:T181)</f>
        <v>551.30397800000003</v>
      </c>
      <c r="AR145" s="139" t="s">
        <v>79</v>
      </c>
      <c r="AT145" s="145" t="s">
        <v>71</v>
      </c>
      <c r="AU145" s="145" t="s">
        <v>79</v>
      </c>
      <c r="AY145" s="139" t="s">
        <v>149</v>
      </c>
      <c r="BK145" s="146">
        <f>SUM(BK146:BK181)</f>
        <v>111015.378</v>
      </c>
    </row>
    <row r="146" spans="2:65" s="28" customFormat="1" ht="49.05" customHeight="1">
      <c r="B146" s="149"/>
      <c r="C146" s="150" t="s">
        <v>196</v>
      </c>
      <c r="D146" s="150" t="s">
        <v>151</v>
      </c>
      <c r="E146" s="151" t="s">
        <v>197</v>
      </c>
      <c r="F146" s="152" t="s">
        <v>198</v>
      </c>
      <c r="G146" s="153" t="s">
        <v>154</v>
      </c>
      <c r="H146" s="154">
        <v>987.29499999999996</v>
      </c>
      <c r="I146" s="154">
        <v>2.5979999999999999</v>
      </c>
      <c r="J146" s="154">
        <f t="shared" ref="J146:J181" si="10">ROUND(I146*H146,3)</f>
        <v>2564.9920000000002</v>
      </c>
      <c r="K146" s="155"/>
      <c r="L146" s="29"/>
      <c r="M146" s="156"/>
      <c r="N146" s="157" t="s">
        <v>38</v>
      </c>
      <c r="O146" s="158">
        <v>0.14599999999999999</v>
      </c>
      <c r="P146" s="158">
        <f t="shared" ref="P146:P181" si="11">O146*H146</f>
        <v>144.14506999999998</v>
      </c>
      <c r="Q146" s="158">
        <v>0</v>
      </c>
      <c r="R146" s="158">
        <f t="shared" ref="R146:R181" si="12">Q146*H146</f>
        <v>0</v>
      </c>
      <c r="S146" s="158">
        <v>0</v>
      </c>
      <c r="T146" s="159">
        <f t="shared" ref="T146:T181" si="13">S146*H146</f>
        <v>0</v>
      </c>
      <c r="AR146" s="160" t="s">
        <v>155</v>
      </c>
      <c r="AT146" s="160" t="s">
        <v>151</v>
      </c>
      <c r="AU146" s="160" t="s">
        <v>85</v>
      </c>
      <c r="AY146" s="16" t="s">
        <v>149</v>
      </c>
      <c r="BE146" s="161">
        <f t="shared" ref="BE146:BE181" si="14">IF(N146="základná",J146,0)</f>
        <v>0</v>
      </c>
      <c r="BF146" s="161">
        <f t="shared" ref="BF146:BF181" si="15">IF(N146="znížená",J146,0)</f>
        <v>2564.9920000000002</v>
      </c>
      <c r="BG146" s="161">
        <f t="shared" ref="BG146:BG181" si="16">IF(N146="zákl. prenesená",J146,0)</f>
        <v>0</v>
      </c>
      <c r="BH146" s="161">
        <f t="shared" ref="BH146:BH181" si="17">IF(N146="zníž. prenesená",J146,0)</f>
        <v>0</v>
      </c>
      <c r="BI146" s="161">
        <f t="shared" ref="BI146:BI181" si="18">IF(N146="nulová",J146,0)</f>
        <v>0</v>
      </c>
      <c r="BJ146" s="16" t="s">
        <v>85</v>
      </c>
      <c r="BK146" s="162">
        <f t="shared" ref="BK146:BK181" si="19">ROUND(I146*H146,3)</f>
        <v>2564.9920000000002</v>
      </c>
      <c r="BL146" s="16" t="s">
        <v>155</v>
      </c>
      <c r="BM146" s="160" t="s">
        <v>199</v>
      </c>
    </row>
    <row r="147" spans="2:65" s="28" customFormat="1" ht="33" customHeight="1">
      <c r="B147" s="149"/>
      <c r="C147" s="150" t="s">
        <v>200</v>
      </c>
      <c r="D147" s="150" t="s">
        <v>151</v>
      </c>
      <c r="E147" s="151" t="s">
        <v>201</v>
      </c>
      <c r="F147" s="152" t="s">
        <v>202</v>
      </c>
      <c r="G147" s="153" t="s">
        <v>164</v>
      </c>
      <c r="H147" s="154">
        <v>4.7670000000000003</v>
      </c>
      <c r="I147" s="154">
        <v>284.88299999999998</v>
      </c>
      <c r="J147" s="154">
        <f t="shared" si="10"/>
        <v>1358.037</v>
      </c>
      <c r="K147" s="155"/>
      <c r="L147" s="29"/>
      <c r="M147" s="156"/>
      <c r="N147" s="157" t="s">
        <v>38</v>
      </c>
      <c r="O147" s="158">
        <v>12.606</v>
      </c>
      <c r="P147" s="158">
        <f t="shared" si="11"/>
        <v>60.092802000000006</v>
      </c>
      <c r="Q147" s="158">
        <v>0</v>
      </c>
      <c r="R147" s="158">
        <f t="shared" si="12"/>
        <v>0</v>
      </c>
      <c r="S147" s="158">
        <v>2.4</v>
      </c>
      <c r="T147" s="159">
        <f t="shared" si="13"/>
        <v>11.440800000000001</v>
      </c>
      <c r="AR147" s="160" t="s">
        <v>155</v>
      </c>
      <c r="AT147" s="160" t="s">
        <v>151</v>
      </c>
      <c r="AU147" s="160" t="s">
        <v>85</v>
      </c>
      <c r="AY147" s="16" t="s">
        <v>149</v>
      </c>
      <c r="BE147" s="161">
        <f t="shared" si="14"/>
        <v>0</v>
      </c>
      <c r="BF147" s="161">
        <f t="shared" si="15"/>
        <v>1358.037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6" t="s">
        <v>85</v>
      </c>
      <c r="BK147" s="162">
        <f t="shared" si="19"/>
        <v>1358.037</v>
      </c>
      <c r="BL147" s="16" t="s">
        <v>155</v>
      </c>
      <c r="BM147" s="160" t="s">
        <v>203</v>
      </c>
    </row>
    <row r="148" spans="2:65" s="28" customFormat="1" ht="37.799999999999997" customHeight="1">
      <c r="B148" s="149"/>
      <c r="C148" s="150" t="s">
        <v>204</v>
      </c>
      <c r="D148" s="150" t="s">
        <v>151</v>
      </c>
      <c r="E148" s="151" t="s">
        <v>205</v>
      </c>
      <c r="F148" s="152" t="s">
        <v>206</v>
      </c>
      <c r="G148" s="153" t="s">
        <v>154</v>
      </c>
      <c r="H148" s="154">
        <v>671.79399999999998</v>
      </c>
      <c r="I148" s="154">
        <v>3.7040000000000002</v>
      </c>
      <c r="J148" s="154">
        <f t="shared" si="10"/>
        <v>2488.3249999999998</v>
      </c>
      <c r="K148" s="155"/>
      <c r="L148" s="29"/>
      <c r="M148" s="156"/>
      <c r="N148" s="157" t="s">
        <v>38</v>
      </c>
      <c r="O148" s="158">
        <v>0.16400000000000001</v>
      </c>
      <c r="P148" s="158">
        <f t="shared" si="11"/>
        <v>110.174216</v>
      </c>
      <c r="Q148" s="158">
        <v>0</v>
      </c>
      <c r="R148" s="158">
        <f t="shared" si="12"/>
        <v>0</v>
      </c>
      <c r="S148" s="158">
        <v>0.19600000000000001</v>
      </c>
      <c r="T148" s="159">
        <f t="shared" si="13"/>
        <v>131.67162400000001</v>
      </c>
      <c r="AR148" s="160" t="s">
        <v>155</v>
      </c>
      <c r="AT148" s="160" t="s">
        <v>151</v>
      </c>
      <c r="AU148" s="160" t="s">
        <v>85</v>
      </c>
      <c r="AY148" s="16" t="s">
        <v>149</v>
      </c>
      <c r="BE148" s="161">
        <f t="shared" si="14"/>
        <v>0</v>
      </c>
      <c r="BF148" s="161">
        <f t="shared" si="15"/>
        <v>2488.3249999999998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6" t="s">
        <v>85</v>
      </c>
      <c r="BK148" s="162">
        <f t="shared" si="19"/>
        <v>2488.3249999999998</v>
      </c>
      <c r="BL148" s="16" t="s">
        <v>155</v>
      </c>
      <c r="BM148" s="160" t="s">
        <v>207</v>
      </c>
    </row>
    <row r="149" spans="2:65" s="28" customFormat="1" ht="44.25" customHeight="1">
      <c r="B149" s="149"/>
      <c r="C149" s="150" t="s">
        <v>208</v>
      </c>
      <c r="D149" s="150" t="s">
        <v>151</v>
      </c>
      <c r="E149" s="151" t="s">
        <v>209</v>
      </c>
      <c r="F149" s="152" t="s">
        <v>210</v>
      </c>
      <c r="G149" s="153" t="s">
        <v>164</v>
      </c>
      <c r="H149" s="154">
        <v>25.581</v>
      </c>
      <c r="I149" s="154">
        <v>32.884999999999998</v>
      </c>
      <c r="J149" s="154">
        <f t="shared" si="10"/>
        <v>841.23099999999999</v>
      </c>
      <c r="K149" s="155"/>
      <c r="L149" s="29"/>
      <c r="M149" s="156"/>
      <c r="N149" s="157" t="s">
        <v>38</v>
      </c>
      <c r="O149" s="158">
        <v>1.4550000000000001</v>
      </c>
      <c r="P149" s="158">
        <f t="shared" si="11"/>
        <v>37.220354999999998</v>
      </c>
      <c r="Q149" s="158">
        <v>0</v>
      </c>
      <c r="R149" s="158">
        <f t="shared" si="12"/>
        <v>0</v>
      </c>
      <c r="S149" s="158">
        <v>1.905</v>
      </c>
      <c r="T149" s="159">
        <f t="shared" si="13"/>
        <v>48.731805000000001</v>
      </c>
      <c r="AR149" s="160" t="s">
        <v>155</v>
      </c>
      <c r="AT149" s="160" t="s">
        <v>151</v>
      </c>
      <c r="AU149" s="160" t="s">
        <v>85</v>
      </c>
      <c r="AY149" s="16" t="s">
        <v>149</v>
      </c>
      <c r="BE149" s="161">
        <f t="shared" si="14"/>
        <v>0</v>
      </c>
      <c r="BF149" s="161">
        <f t="shared" si="15"/>
        <v>841.23099999999999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6" t="s">
        <v>85</v>
      </c>
      <c r="BK149" s="162">
        <f t="shared" si="19"/>
        <v>841.23099999999999</v>
      </c>
      <c r="BL149" s="16" t="s">
        <v>155</v>
      </c>
      <c r="BM149" s="160" t="s">
        <v>211</v>
      </c>
    </row>
    <row r="150" spans="2:65" s="28" customFormat="1" ht="24.15" customHeight="1">
      <c r="B150" s="149"/>
      <c r="C150" s="150" t="s">
        <v>212</v>
      </c>
      <c r="D150" s="150" t="s">
        <v>151</v>
      </c>
      <c r="E150" s="151" t="s">
        <v>213</v>
      </c>
      <c r="F150" s="152" t="s">
        <v>214</v>
      </c>
      <c r="G150" s="153" t="s">
        <v>154</v>
      </c>
      <c r="H150" s="154">
        <v>3.12</v>
      </c>
      <c r="I150" s="154">
        <v>5.6840000000000002</v>
      </c>
      <c r="J150" s="154">
        <f t="shared" si="10"/>
        <v>17.734000000000002</v>
      </c>
      <c r="K150" s="155"/>
      <c r="L150" s="29"/>
      <c r="M150" s="156"/>
      <c r="N150" s="157" t="s">
        <v>38</v>
      </c>
      <c r="O150" s="158">
        <v>0.30299999999999999</v>
      </c>
      <c r="P150" s="158">
        <f t="shared" si="11"/>
        <v>0.94535999999999998</v>
      </c>
      <c r="Q150" s="158">
        <v>0</v>
      </c>
      <c r="R150" s="158">
        <f t="shared" si="12"/>
        <v>0</v>
      </c>
      <c r="S150" s="158">
        <v>5.5E-2</v>
      </c>
      <c r="T150" s="159">
        <f t="shared" si="13"/>
        <v>0.1716</v>
      </c>
      <c r="AR150" s="160" t="s">
        <v>155</v>
      </c>
      <c r="AT150" s="160" t="s">
        <v>151</v>
      </c>
      <c r="AU150" s="160" t="s">
        <v>85</v>
      </c>
      <c r="AY150" s="16" t="s">
        <v>149</v>
      </c>
      <c r="BE150" s="161">
        <f t="shared" si="14"/>
        <v>0</v>
      </c>
      <c r="BF150" s="161">
        <f t="shared" si="15"/>
        <v>17.734000000000002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6" t="s">
        <v>85</v>
      </c>
      <c r="BK150" s="162">
        <f t="shared" si="19"/>
        <v>17.734000000000002</v>
      </c>
      <c r="BL150" s="16" t="s">
        <v>155</v>
      </c>
      <c r="BM150" s="160" t="s">
        <v>215</v>
      </c>
    </row>
    <row r="151" spans="2:65" s="28" customFormat="1" ht="24.15" customHeight="1">
      <c r="B151" s="149"/>
      <c r="C151" s="150" t="s">
        <v>216</v>
      </c>
      <c r="D151" s="150" t="s">
        <v>151</v>
      </c>
      <c r="E151" s="151" t="s">
        <v>217</v>
      </c>
      <c r="F151" s="152" t="s">
        <v>218</v>
      </c>
      <c r="G151" s="153" t="s">
        <v>154</v>
      </c>
      <c r="H151" s="154">
        <v>12.55</v>
      </c>
      <c r="I151" s="154">
        <v>56.079000000000001</v>
      </c>
      <c r="J151" s="154">
        <f t="shared" si="10"/>
        <v>703.79100000000005</v>
      </c>
      <c r="K151" s="155"/>
      <c r="L151" s="29"/>
      <c r="M151" s="156"/>
      <c r="N151" s="157" t="s">
        <v>38</v>
      </c>
      <c r="O151" s="158">
        <v>2.9889999999999999</v>
      </c>
      <c r="P151" s="158">
        <f t="shared" si="11"/>
        <v>37.511949999999999</v>
      </c>
      <c r="Q151" s="158">
        <v>0</v>
      </c>
      <c r="R151" s="158">
        <f t="shared" si="12"/>
        <v>0</v>
      </c>
      <c r="S151" s="158">
        <v>0.39200000000000002</v>
      </c>
      <c r="T151" s="159">
        <f t="shared" si="13"/>
        <v>4.9196000000000009</v>
      </c>
      <c r="AR151" s="160" t="s">
        <v>155</v>
      </c>
      <c r="AT151" s="160" t="s">
        <v>151</v>
      </c>
      <c r="AU151" s="160" t="s">
        <v>85</v>
      </c>
      <c r="AY151" s="16" t="s">
        <v>149</v>
      </c>
      <c r="BE151" s="161">
        <f t="shared" si="14"/>
        <v>0</v>
      </c>
      <c r="BF151" s="161">
        <f t="shared" si="15"/>
        <v>703.79100000000005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6" t="s">
        <v>85</v>
      </c>
      <c r="BK151" s="162">
        <f t="shared" si="19"/>
        <v>703.79100000000005</v>
      </c>
      <c r="BL151" s="16" t="s">
        <v>155</v>
      </c>
      <c r="BM151" s="160" t="s">
        <v>219</v>
      </c>
    </row>
    <row r="152" spans="2:65" s="28" customFormat="1" ht="37.799999999999997" customHeight="1">
      <c r="B152" s="149"/>
      <c r="C152" s="150" t="s">
        <v>220</v>
      </c>
      <c r="D152" s="150" t="s">
        <v>151</v>
      </c>
      <c r="E152" s="151" t="s">
        <v>221</v>
      </c>
      <c r="F152" s="152" t="s">
        <v>222</v>
      </c>
      <c r="G152" s="153" t="s">
        <v>164</v>
      </c>
      <c r="H152" s="154">
        <v>39.695999999999998</v>
      </c>
      <c r="I152" s="154">
        <v>103.53</v>
      </c>
      <c r="J152" s="154">
        <f t="shared" si="10"/>
        <v>4109.7269999999999</v>
      </c>
      <c r="K152" s="155"/>
      <c r="L152" s="29"/>
      <c r="M152" s="156"/>
      <c r="N152" s="157" t="s">
        <v>38</v>
      </c>
      <c r="O152" s="158">
        <v>5.8433999999999999</v>
      </c>
      <c r="P152" s="158">
        <f t="shared" si="11"/>
        <v>231.95960639999998</v>
      </c>
      <c r="Q152" s="158">
        <v>0</v>
      </c>
      <c r="R152" s="158">
        <f t="shared" si="12"/>
        <v>0</v>
      </c>
      <c r="S152" s="158">
        <v>2.2000000000000002</v>
      </c>
      <c r="T152" s="159">
        <f t="shared" si="13"/>
        <v>87.331199999999995</v>
      </c>
      <c r="AR152" s="160" t="s">
        <v>155</v>
      </c>
      <c r="AT152" s="160" t="s">
        <v>151</v>
      </c>
      <c r="AU152" s="160" t="s">
        <v>85</v>
      </c>
      <c r="AY152" s="16" t="s">
        <v>149</v>
      </c>
      <c r="BE152" s="161">
        <f t="shared" si="14"/>
        <v>0</v>
      </c>
      <c r="BF152" s="161">
        <f t="shared" si="15"/>
        <v>4109.7269999999999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6" t="s">
        <v>85</v>
      </c>
      <c r="BK152" s="162">
        <f t="shared" si="19"/>
        <v>4109.7269999999999</v>
      </c>
      <c r="BL152" s="16" t="s">
        <v>155</v>
      </c>
      <c r="BM152" s="160" t="s">
        <v>223</v>
      </c>
    </row>
    <row r="153" spans="2:65" s="28" customFormat="1" ht="37.799999999999997" customHeight="1">
      <c r="B153" s="149"/>
      <c r="C153" s="150" t="s">
        <v>224</v>
      </c>
      <c r="D153" s="150" t="s">
        <v>151</v>
      </c>
      <c r="E153" s="151" t="s">
        <v>225</v>
      </c>
      <c r="F153" s="152" t="s">
        <v>226</v>
      </c>
      <c r="G153" s="153" t="s">
        <v>164</v>
      </c>
      <c r="H153" s="154">
        <v>0.315</v>
      </c>
      <c r="I153" s="154">
        <v>156.63499999999999</v>
      </c>
      <c r="J153" s="154">
        <f t="shared" si="10"/>
        <v>49.34</v>
      </c>
      <c r="K153" s="155"/>
      <c r="L153" s="29"/>
      <c r="M153" s="156"/>
      <c r="N153" s="157" t="s">
        <v>38</v>
      </c>
      <c r="O153" s="158">
        <v>9.9209999999999994</v>
      </c>
      <c r="P153" s="158">
        <f t="shared" si="11"/>
        <v>3.1251149999999996</v>
      </c>
      <c r="Q153" s="158">
        <v>0</v>
      </c>
      <c r="R153" s="158">
        <f t="shared" si="12"/>
        <v>0</v>
      </c>
      <c r="S153" s="158">
        <v>2.2000000000000002</v>
      </c>
      <c r="T153" s="159">
        <f t="shared" si="13"/>
        <v>0.69300000000000006</v>
      </c>
      <c r="AR153" s="160" t="s">
        <v>155</v>
      </c>
      <c r="AT153" s="160" t="s">
        <v>151</v>
      </c>
      <c r="AU153" s="160" t="s">
        <v>85</v>
      </c>
      <c r="AY153" s="16" t="s">
        <v>149</v>
      </c>
      <c r="BE153" s="161">
        <f t="shared" si="14"/>
        <v>0</v>
      </c>
      <c r="BF153" s="161">
        <f t="shared" si="15"/>
        <v>49.34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6" t="s">
        <v>85</v>
      </c>
      <c r="BK153" s="162">
        <f t="shared" si="19"/>
        <v>49.34</v>
      </c>
      <c r="BL153" s="16" t="s">
        <v>155</v>
      </c>
      <c r="BM153" s="160" t="s">
        <v>227</v>
      </c>
    </row>
    <row r="154" spans="2:65" s="28" customFormat="1" ht="37.799999999999997" customHeight="1">
      <c r="B154" s="149"/>
      <c r="C154" s="150" t="s">
        <v>228</v>
      </c>
      <c r="D154" s="150" t="s">
        <v>151</v>
      </c>
      <c r="E154" s="151" t="s">
        <v>229</v>
      </c>
      <c r="F154" s="152" t="s">
        <v>230</v>
      </c>
      <c r="G154" s="153" t="s">
        <v>164</v>
      </c>
      <c r="H154" s="154">
        <v>3.3769999999999998</v>
      </c>
      <c r="I154" s="154">
        <v>103.53</v>
      </c>
      <c r="J154" s="154">
        <f t="shared" si="10"/>
        <v>349.62099999999998</v>
      </c>
      <c r="K154" s="155"/>
      <c r="L154" s="29"/>
      <c r="M154" s="156"/>
      <c r="N154" s="157" t="s">
        <v>38</v>
      </c>
      <c r="O154" s="158">
        <v>5.843</v>
      </c>
      <c r="P154" s="158">
        <f t="shared" si="11"/>
        <v>19.731810999999997</v>
      </c>
      <c r="Q154" s="158">
        <v>0</v>
      </c>
      <c r="R154" s="158">
        <f t="shared" si="12"/>
        <v>0</v>
      </c>
      <c r="S154" s="158">
        <v>2.2000000000000002</v>
      </c>
      <c r="T154" s="159">
        <f t="shared" si="13"/>
        <v>7.4294000000000002</v>
      </c>
      <c r="AR154" s="160" t="s">
        <v>155</v>
      </c>
      <c r="AT154" s="160" t="s">
        <v>151</v>
      </c>
      <c r="AU154" s="160" t="s">
        <v>85</v>
      </c>
      <c r="AY154" s="16" t="s">
        <v>149</v>
      </c>
      <c r="BE154" s="161">
        <f t="shared" si="14"/>
        <v>0</v>
      </c>
      <c r="BF154" s="161">
        <f t="shared" si="15"/>
        <v>349.62099999999998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6" t="s">
        <v>85</v>
      </c>
      <c r="BK154" s="162">
        <f t="shared" si="19"/>
        <v>349.62099999999998</v>
      </c>
      <c r="BL154" s="16" t="s">
        <v>155</v>
      </c>
      <c r="BM154" s="160" t="s">
        <v>231</v>
      </c>
    </row>
    <row r="155" spans="2:65" s="28" customFormat="1" ht="33" customHeight="1">
      <c r="B155" s="149"/>
      <c r="C155" s="150" t="s">
        <v>232</v>
      </c>
      <c r="D155" s="150" t="s">
        <v>151</v>
      </c>
      <c r="E155" s="151" t="s">
        <v>233</v>
      </c>
      <c r="F155" s="152" t="s">
        <v>234</v>
      </c>
      <c r="G155" s="153" t="s">
        <v>164</v>
      </c>
      <c r="H155" s="154">
        <v>3.6920000000000002</v>
      </c>
      <c r="I155" s="154">
        <v>55.335999999999999</v>
      </c>
      <c r="J155" s="154">
        <f t="shared" si="10"/>
        <v>204.30099999999999</v>
      </c>
      <c r="K155" s="155"/>
      <c r="L155" s="29"/>
      <c r="M155" s="156"/>
      <c r="N155" s="157" t="s">
        <v>38</v>
      </c>
      <c r="O155" s="158">
        <v>3.5049999999999999</v>
      </c>
      <c r="P155" s="158">
        <f t="shared" si="11"/>
        <v>12.94046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AR155" s="160" t="s">
        <v>155</v>
      </c>
      <c r="AT155" s="160" t="s">
        <v>151</v>
      </c>
      <c r="AU155" s="160" t="s">
        <v>85</v>
      </c>
      <c r="AY155" s="16" t="s">
        <v>149</v>
      </c>
      <c r="BE155" s="161">
        <f t="shared" si="14"/>
        <v>0</v>
      </c>
      <c r="BF155" s="161">
        <f t="shared" si="15"/>
        <v>204.30099999999999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6" t="s">
        <v>85</v>
      </c>
      <c r="BK155" s="162">
        <f t="shared" si="19"/>
        <v>204.30099999999999</v>
      </c>
      <c r="BL155" s="16" t="s">
        <v>155</v>
      </c>
      <c r="BM155" s="160" t="s">
        <v>235</v>
      </c>
    </row>
    <row r="156" spans="2:65" s="28" customFormat="1" ht="33" customHeight="1">
      <c r="B156" s="149"/>
      <c r="C156" s="150" t="s">
        <v>236</v>
      </c>
      <c r="D156" s="150" t="s">
        <v>151</v>
      </c>
      <c r="E156" s="151" t="s">
        <v>237</v>
      </c>
      <c r="F156" s="152" t="s">
        <v>238</v>
      </c>
      <c r="G156" s="153" t="s">
        <v>154</v>
      </c>
      <c r="H156" s="154">
        <v>80.09</v>
      </c>
      <c r="I156" s="154">
        <v>2.8889999999999998</v>
      </c>
      <c r="J156" s="154">
        <f t="shared" si="10"/>
        <v>231.38</v>
      </c>
      <c r="K156" s="155"/>
      <c r="L156" s="29"/>
      <c r="M156" s="156"/>
      <c r="N156" s="157" t="s">
        <v>38</v>
      </c>
      <c r="O156" s="158">
        <v>0.16600000000000001</v>
      </c>
      <c r="P156" s="158">
        <f t="shared" si="11"/>
        <v>13.29494</v>
      </c>
      <c r="Q156" s="158">
        <v>0</v>
      </c>
      <c r="R156" s="158">
        <f t="shared" si="12"/>
        <v>0</v>
      </c>
      <c r="S156" s="158">
        <v>0.02</v>
      </c>
      <c r="T156" s="159">
        <f t="shared" si="13"/>
        <v>1.6018000000000001</v>
      </c>
      <c r="AR156" s="160" t="s">
        <v>155</v>
      </c>
      <c r="AT156" s="160" t="s">
        <v>151</v>
      </c>
      <c r="AU156" s="160" t="s">
        <v>85</v>
      </c>
      <c r="AY156" s="16" t="s">
        <v>149</v>
      </c>
      <c r="BE156" s="161">
        <f t="shared" si="14"/>
        <v>0</v>
      </c>
      <c r="BF156" s="161">
        <f t="shared" si="15"/>
        <v>231.38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6" t="s">
        <v>85</v>
      </c>
      <c r="BK156" s="162">
        <f t="shared" si="19"/>
        <v>231.38</v>
      </c>
      <c r="BL156" s="16" t="s">
        <v>155</v>
      </c>
      <c r="BM156" s="160" t="s">
        <v>239</v>
      </c>
    </row>
    <row r="157" spans="2:65" s="28" customFormat="1" ht="21.75" customHeight="1">
      <c r="B157" s="149"/>
      <c r="C157" s="150" t="s">
        <v>240</v>
      </c>
      <c r="D157" s="150" t="s">
        <v>151</v>
      </c>
      <c r="E157" s="151" t="s">
        <v>241</v>
      </c>
      <c r="F157" s="152" t="s">
        <v>242</v>
      </c>
      <c r="G157" s="153" t="s">
        <v>159</v>
      </c>
      <c r="H157" s="154">
        <v>225.999</v>
      </c>
      <c r="I157" s="154">
        <v>6.4550000000000001</v>
      </c>
      <c r="J157" s="154">
        <f t="shared" si="10"/>
        <v>1458.8240000000001</v>
      </c>
      <c r="K157" s="155"/>
      <c r="L157" s="29"/>
      <c r="M157" s="156"/>
      <c r="N157" s="157" t="s">
        <v>38</v>
      </c>
      <c r="O157" s="158">
        <v>0.34399999999999997</v>
      </c>
      <c r="P157" s="158">
        <f t="shared" si="11"/>
        <v>77.743655999999987</v>
      </c>
      <c r="Q157" s="158">
        <v>0</v>
      </c>
      <c r="R157" s="158">
        <f t="shared" si="12"/>
        <v>0</v>
      </c>
      <c r="S157" s="158">
        <v>5.0000000000000001E-3</v>
      </c>
      <c r="T157" s="159">
        <f t="shared" si="13"/>
        <v>1.1299950000000001</v>
      </c>
      <c r="AR157" s="160" t="s">
        <v>155</v>
      </c>
      <c r="AT157" s="160" t="s">
        <v>151</v>
      </c>
      <c r="AU157" s="160" t="s">
        <v>85</v>
      </c>
      <c r="AY157" s="16" t="s">
        <v>149</v>
      </c>
      <c r="BE157" s="161">
        <f t="shared" si="14"/>
        <v>0</v>
      </c>
      <c r="BF157" s="161">
        <f t="shared" si="15"/>
        <v>1458.8240000000001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6" t="s">
        <v>85</v>
      </c>
      <c r="BK157" s="162">
        <f t="shared" si="19"/>
        <v>1458.8240000000001</v>
      </c>
      <c r="BL157" s="16" t="s">
        <v>155</v>
      </c>
      <c r="BM157" s="160" t="s">
        <v>243</v>
      </c>
    </row>
    <row r="158" spans="2:65" s="28" customFormat="1" ht="24.15" customHeight="1">
      <c r="B158" s="149"/>
      <c r="C158" s="150" t="s">
        <v>6</v>
      </c>
      <c r="D158" s="150" t="s">
        <v>151</v>
      </c>
      <c r="E158" s="151" t="s">
        <v>244</v>
      </c>
      <c r="F158" s="152" t="s">
        <v>245</v>
      </c>
      <c r="G158" s="153" t="s">
        <v>159</v>
      </c>
      <c r="H158" s="154">
        <v>70.2</v>
      </c>
      <c r="I158" s="154">
        <v>6.4550000000000001</v>
      </c>
      <c r="J158" s="154">
        <f t="shared" si="10"/>
        <v>453.14100000000002</v>
      </c>
      <c r="K158" s="155"/>
      <c r="L158" s="29"/>
      <c r="M158" s="156"/>
      <c r="N158" s="157" t="s">
        <v>38</v>
      </c>
      <c r="O158" s="158">
        <v>0.34399999999999997</v>
      </c>
      <c r="P158" s="158">
        <f t="shared" si="11"/>
        <v>24.148799999999998</v>
      </c>
      <c r="Q158" s="158">
        <v>0</v>
      </c>
      <c r="R158" s="158">
        <f t="shared" si="12"/>
        <v>0</v>
      </c>
      <c r="S158" s="158">
        <v>5.0000000000000001E-3</v>
      </c>
      <c r="T158" s="159">
        <f t="shared" si="13"/>
        <v>0.35100000000000003</v>
      </c>
      <c r="AR158" s="160" t="s">
        <v>155</v>
      </c>
      <c r="AT158" s="160" t="s">
        <v>151</v>
      </c>
      <c r="AU158" s="160" t="s">
        <v>85</v>
      </c>
      <c r="AY158" s="16" t="s">
        <v>149</v>
      </c>
      <c r="BE158" s="161">
        <f t="shared" si="14"/>
        <v>0</v>
      </c>
      <c r="BF158" s="161">
        <f t="shared" si="15"/>
        <v>453.14100000000002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6" t="s">
        <v>85</v>
      </c>
      <c r="BK158" s="162">
        <f t="shared" si="19"/>
        <v>453.14100000000002</v>
      </c>
      <c r="BL158" s="16" t="s">
        <v>155</v>
      </c>
      <c r="BM158" s="160" t="s">
        <v>246</v>
      </c>
    </row>
    <row r="159" spans="2:65" s="28" customFormat="1" ht="21.75" customHeight="1">
      <c r="B159" s="149"/>
      <c r="C159" s="150" t="s">
        <v>247</v>
      </c>
      <c r="D159" s="150" t="s">
        <v>151</v>
      </c>
      <c r="E159" s="151" t="s">
        <v>248</v>
      </c>
      <c r="F159" s="152" t="s">
        <v>249</v>
      </c>
      <c r="G159" s="153" t="s">
        <v>250</v>
      </c>
      <c r="H159" s="154">
        <v>12</v>
      </c>
      <c r="I159" s="154">
        <v>4.5220000000000002</v>
      </c>
      <c r="J159" s="154">
        <f t="shared" si="10"/>
        <v>54.264000000000003</v>
      </c>
      <c r="K159" s="155"/>
      <c r="L159" s="29"/>
      <c r="M159" s="156"/>
      <c r="N159" s="157" t="s">
        <v>38</v>
      </c>
      <c r="O159" s="158">
        <v>0.24099999999999999</v>
      </c>
      <c r="P159" s="158">
        <f t="shared" si="11"/>
        <v>2.8919999999999999</v>
      </c>
      <c r="Q159" s="158">
        <v>0</v>
      </c>
      <c r="R159" s="158">
        <f t="shared" si="12"/>
        <v>0</v>
      </c>
      <c r="S159" s="158">
        <v>4.0000000000000001E-3</v>
      </c>
      <c r="T159" s="159">
        <f t="shared" si="13"/>
        <v>4.8000000000000001E-2</v>
      </c>
      <c r="AR159" s="160" t="s">
        <v>155</v>
      </c>
      <c r="AT159" s="160" t="s">
        <v>151</v>
      </c>
      <c r="AU159" s="160" t="s">
        <v>85</v>
      </c>
      <c r="AY159" s="16" t="s">
        <v>149</v>
      </c>
      <c r="BE159" s="161">
        <f t="shared" si="14"/>
        <v>0</v>
      </c>
      <c r="BF159" s="161">
        <f t="shared" si="15"/>
        <v>54.264000000000003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6" t="s">
        <v>85</v>
      </c>
      <c r="BK159" s="162">
        <f t="shared" si="19"/>
        <v>54.264000000000003</v>
      </c>
      <c r="BL159" s="16" t="s">
        <v>155</v>
      </c>
      <c r="BM159" s="160" t="s">
        <v>251</v>
      </c>
    </row>
    <row r="160" spans="2:65" s="28" customFormat="1" ht="21.75" customHeight="1">
      <c r="B160" s="149"/>
      <c r="C160" s="150" t="s">
        <v>252</v>
      </c>
      <c r="D160" s="150" t="s">
        <v>151</v>
      </c>
      <c r="E160" s="151" t="s">
        <v>253</v>
      </c>
      <c r="F160" s="152" t="s">
        <v>254</v>
      </c>
      <c r="G160" s="153" t="s">
        <v>154</v>
      </c>
      <c r="H160" s="154">
        <v>37.44</v>
      </c>
      <c r="I160" s="154">
        <v>5.4409999999999998</v>
      </c>
      <c r="J160" s="154">
        <f t="shared" si="10"/>
        <v>203.71100000000001</v>
      </c>
      <c r="K160" s="155"/>
      <c r="L160" s="29"/>
      <c r="M160" s="156"/>
      <c r="N160" s="157" t="s">
        <v>38</v>
      </c>
      <c r="O160" s="158">
        <v>0.28999999999999998</v>
      </c>
      <c r="P160" s="158">
        <f t="shared" si="11"/>
        <v>10.857599999999998</v>
      </c>
      <c r="Q160" s="158">
        <v>0</v>
      </c>
      <c r="R160" s="158">
        <f t="shared" si="12"/>
        <v>0</v>
      </c>
      <c r="S160" s="158">
        <v>6.6000000000000003E-2</v>
      </c>
      <c r="T160" s="159">
        <f t="shared" si="13"/>
        <v>2.4710399999999999</v>
      </c>
      <c r="AR160" s="160" t="s">
        <v>155</v>
      </c>
      <c r="AT160" s="160" t="s">
        <v>151</v>
      </c>
      <c r="AU160" s="160" t="s">
        <v>85</v>
      </c>
      <c r="AY160" s="16" t="s">
        <v>149</v>
      </c>
      <c r="BE160" s="161">
        <f t="shared" si="14"/>
        <v>0</v>
      </c>
      <c r="BF160" s="161">
        <f t="shared" si="15"/>
        <v>203.71100000000001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6" t="s">
        <v>85</v>
      </c>
      <c r="BK160" s="162">
        <f t="shared" si="19"/>
        <v>203.71100000000001</v>
      </c>
      <c r="BL160" s="16" t="s">
        <v>155</v>
      </c>
      <c r="BM160" s="160" t="s">
        <v>255</v>
      </c>
    </row>
    <row r="161" spans="2:65" s="28" customFormat="1" ht="24.15" customHeight="1">
      <c r="B161" s="149"/>
      <c r="C161" s="150" t="s">
        <v>256</v>
      </c>
      <c r="D161" s="150" t="s">
        <v>151</v>
      </c>
      <c r="E161" s="151" t="s">
        <v>257</v>
      </c>
      <c r="F161" s="152" t="s">
        <v>258</v>
      </c>
      <c r="G161" s="153" t="s">
        <v>164</v>
      </c>
      <c r="H161" s="154">
        <v>2.7919999999999998</v>
      </c>
      <c r="I161" s="154">
        <v>115.873</v>
      </c>
      <c r="J161" s="154">
        <f t="shared" si="10"/>
        <v>323.517</v>
      </c>
      <c r="K161" s="155"/>
      <c r="L161" s="29"/>
      <c r="M161" s="156"/>
      <c r="N161" s="157" t="s">
        <v>38</v>
      </c>
      <c r="O161" s="158">
        <v>6.1760000000000002</v>
      </c>
      <c r="P161" s="158">
        <f t="shared" si="11"/>
        <v>17.243392</v>
      </c>
      <c r="Q161" s="158">
        <v>0</v>
      </c>
      <c r="R161" s="158">
        <f t="shared" si="12"/>
        <v>0</v>
      </c>
      <c r="S161" s="158">
        <v>1.875</v>
      </c>
      <c r="T161" s="159">
        <f t="shared" si="13"/>
        <v>5.2349999999999994</v>
      </c>
      <c r="AR161" s="160" t="s">
        <v>155</v>
      </c>
      <c r="AT161" s="160" t="s">
        <v>151</v>
      </c>
      <c r="AU161" s="160" t="s">
        <v>85</v>
      </c>
      <c r="AY161" s="16" t="s">
        <v>149</v>
      </c>
      <c r="BE161" s="161">
        <f t="shared" si="14"/>
        <v>0</v>
      </c>
      <c r="BF161" s="161">
        <f t="shared" si="15"/>
        <v>323.517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6" t="s">
        <v>85</v>
      </c>
      <c r="BK161" s="162">
        <f t="shared" si="19"/>
        <v>323.517</v>
      </c>
      <c r="BL161" s="16" t="s">
        <v>155</v>
      </c>
      <c r="BM161" s="160" t="s">
        <v>259</v>
      </c>
    </row>
    <row r="162" spans="2:65" s="28" customFormat="1" ht="24.15" customHeight="1">
      <c r="B162" s="149"/>
      <c r="C162" s="150" t="s">
        <v>260</v>
      </c>
      <c r="D162" s="150" t="s">
        <v>151</v>
      </c>
      <c r="E162" s="151" t="s">
        <v>261</v>
      </c>
      <c r="F162" s="152" t="s">
        <v>262</v>
      </c>
      <c r="G162" s="153" t="s">
        <v>164</v>
      </c>
      <c r="H162" s="154">
        <v>32.892000000000003</v>
      </c>
      <c r="I162" s="154">
        <v>79.061000000000007</v>
      </c>
      <c r="J162" s="154">
        <f t="shared" si="10"/>
        <v>2600.4740000000002</v>
      </c>
      <c r="K162" s="155"/>
      <c r="L162" s="29"/>
      <c r="M162" s="156"/>
      <c r="N162" s="157" t="s">
        <v>38</v>
      </c>
      <c r="O162" s="158">
        <v>4.2140000000000004</v>
      </c>
      <c r="P162" s="158">
        <f t="shared" si="11"/>
        <v>138.60688800000003</v>
      </c>
      <c r="Q162" s="158">
        <v>0</v>
      </c>
      <c r="R162" s="158">
        <f t="shared" si="12"/>
        <v>0</v>
      </c>
      <c r="S162" s="158">
        <v>1.875</v>
      </c>
      <c r="T162" s="159">
        <f t="shared" si="13"/>
        <v>61.672500000000007</v>
      </c>
      <c r="AR162" s="160" t="s">
        <v>155</v>
      </c>
      <c r="AT162" s="160" t="s">
        <v>151</v>
      </c>
      <c r="AU162" s="160" t="s">
        <v>85</v>
      </c>
      <c r="AY162" s="16" t="s">
        <v>149</v>
      </c>
      <c r="BE162" s="161">
        <f t="shared" si="14"/>
        <v>0</v>
      </c>
      <c r="BF162" s="161">
        <f t="shared" si="15"/>
        <v>2600.4740000000002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6" t="s">
        <v>85</v>
      </c>
      <c r="BK162" s="162">
        <f t="shared" si="19"/>
        <v>2600.4740000000002</v>
      </c>
      <c r="BL162" s="16" t="s">
        <v>155</v>
      </c>
      <c r="BM162" s="160" t="s">
        <v>263</v>
      </c>
    </row>
    <row r="163" spans="2:65" s="28" customFormat="1" ht="24.15" customHeight="1">
      <c r="B163" s="149"/>
      <c r="C163" s="150" t="s">
        <v>264</v>
      </c>
      <c r="D163" s="150" t="s">
        <v>151</v>
      </c>
      <c r="E163" s="151" t="s">
        <v>265</v>
      </c>
      <c r="F163" s="152" t="s">
        <v>266</v>
      </c>
      <c r="G163" s="153" t="s">
        <v>159</v>
      </c>
      <c r="H163" s="154">
        <v>28.34</v>
      </c>
      <c r="I163" s="154">
        <v>21.361000000000001</v>
      </c>
      <c r="J163" s="154">
        <f t="shared" si="10"/>
        <v>605.37099999999998</v>
      </c>
      <c r="K163" s="155"/>
      <c r="L163" s="29"/>
      <c r="M163" s="156"/>
      <c r="N163" s="157" t="s">
        <v>38</v>
      </c>
      <c r="O163" s="158">
        <v>0.78</v>
      </c>
      <c r="P163" s="158">
        <f t="shared" si="11"/>
        <v>22.1052</v>
      </c>
      <c r="Q163" s="158">
        <v>1.0000000000000001E-5</v>
      </c>
      <c r="R163" s="158">
        <f t="shared" si="12"/>
        <v>2.834E-4</v>
      </c>
      <c r="S163" s="158">
        <v>0</v>
      </c>
      <c r="T163" s="159">
        <f t="shared" si="13"/>
        <v>0</v>
      </c>
      <c r="AR163" s="160" t="s">
        <v>155</v>
      </c>
      <c r="AT163" s="160" t="s">
        <v>151</v>
      </c>
      <c r="AU163" s="160" t="s">
        <v>85</v>
      </c>
      <c r="AY163" s="16" t="s">
        <v>149</v>
      </c>
      <c r="BE163" s="161">
        <f t="shared" si="14"/>
        <v>0</v>
      </c>
      <c r="BF163" s="161">
        <f t="shared" si="15"/>
        <v>605.37099999999998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6" t="s">
        <v>85</v>
      </c>
      <c r="BK163" s="162">
        <f t="shared" si="19"/>
        <v>605.37099999999998</v>
      </c>
      <c r="BL163" s="16" t="s">
        <v>155</v>
      </c>
      <c r="BM163" s="160" t="s">
        <v>267</v>
      </c>
    </row>
    <row r="164" spans="2:65" s="28" customFormat="1" ht="37.799999999999997" customHeight="1">
      <c r="B164" s="149"/>
      <c r="C164" s="150" t="s">
        <v>268</v>
      </c>
      <c r="D164" s="150" t="s">
        <v>151</v>
      </c>
      <c r="E164" s="151" t="s">
        <v>269</v>
      </c>
      <c r="F164" s="152" t="s">
        <v>270</v>
      </c>
      <c r="G164" s="153" t="s">
        <v>159</v>
      </c>
      <c r="H164" s="154">
        <v>17.47</v>
      </c>
      <c r="I164" s="154">
        <v>27.273</v>
      </c>
      <c r="J164" s="154">
        <f t="shared" si="10"/>
        <v>476.459</v>
      </c>
      <c r="K164" s="155"/>
      <c r="L164" s="29"/>
      <c r="M164" s="156"/>
      <c r="N164" s="157" t="s">
        <v>38</v>
      </c>
      <c r="O164" s="158">
        <v>0.81496999999999997</v>
      </c>
      <c r="P164" s="158">
        <f t="shared" si="11"/>
        <v>14.237525899999998</v>
      </c>
      <c r="Q164" s="158">
        <v>2.3457499999999999E-2</v>
      </c>
      <c r="R164" s="158">
        <f t="shared" si="12"/>
        <v>0.40980252499999997</v>
      </c>
      <c r="S164" s="158">
        <v>0</v>
      </c>
      <c r="T164" s="159">
        <f t="shared" si="13"/>
        <v>0</v>
      </c>
      <c r="AR164" s="160" t="s">
        <v>155</v>
      </c>
      <c r="AT164" s="160" t="s">
        <v>151</v>
      </c>
      <c r="AU164" s="160" t="s">
        <v>85</v>
      </c>
      <c r="AY164" s="16" t="s">
        <v>149</v>
      </c>
      <c r="BE164" s="161">
        <f t="shared" si="14"/>
        <v>0</v>
      </c>
      <c r="BF164" s="161">
        <f t="shared" si="15"/>
        <v>476.459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6" t="s">
        <v>85</v>
      </c>
      <c r="BK164" s="162">
        <f t="shared" si="19"/>
        <v>476.459</v>
      </c>
      <c r="BL164" s="16" t="s">
        <v>155</v>
      </c>
      <c r="BM164" s="160" t="s">
        <v>271</v>
      </c>
    </row>
    <row r="165" spans="2:65" s="28" customFormat="1" ht="33" customHeight="1">
      <c r="B165" s="149"/>
      <c r="C165" s="150" t="s">
        <v>272</v>
      </c>
      <c r="D165" s="150" t="s">
        <v>151</v>
      </c>
      <c r="E165" s="151" t="s">
        <v>273</v>
      </c>
      <c r="F165" s="152" t="s">
        <v>274</v>
      </c>
      <c r="G165" s="153" t="s">
        <v>154</v>
      </c>
      <c r="H165" s="154">
        <v>793.92</v>
      </c>
      <c r="I165" s="154">
        <v>5.085</v>
      </c>
      <c r="J165" s="154">
        <f t="shared" si="10"/>
        <v>4037.0830000000001</v>
      </c>
      <c r="K165" s="155"/>
      <c r="L165" s="29"/>
      <c r="M165" s="156"/>
      <c r="N165" s="157" t="s">
        <v>38</v>
      </c>
      <c r="O165" s="158">
        <v>0.32217000000000001</v>
      </c>
      <c r="P165" s="158">
        <f t="shared" si="11"/>
        <v>255.77720639999998</v>
      </c>
      <c r="Q165" s="158">
        <v>0</v>
      </c>
      <c r="R165" s="158">
        <f t="shared" si="12"/>
        <v>0</v>
      </c>
      <c r="S165" s="158">
        <v>0.05</v>
      </c>
      <c r="T165" s="159">
        <f t="shared" si="13"/>
        <v>39.695999999999998</v>
      </c>
      <c r="AR165" s="160" t="s">
        <v>155</v>
      </c>
      <c r="AT165" s="160" t="s">
        <v>151</v>
      </c>
      <c r="AU165" s="160" t="s">
        <v>85</v>
      </c>
      <c r="AY165" s="16" t="s">
        <v>149</v>
      </c>
      <c r="BE165" s="161">
        <f t="shared" si="14"/>
        <v>0</v>
      </c>
      <c r="BF165" s="161">
        <f t="shared" si="15"/>
        <v>4037.0830000000001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6" t="s">
        <v>85</v>
      </c>
      <c r="BK165" s="162">
        <f t="shared" si="19"/>
        <v>4037.0830000000001</v>
      </c>
      <c r="BL165" s="16" t="s">
        <v>155</v>
      </c>
      <c r="BM165" s="160" t="s">
        <v>275</v>
      </c>
    </row>
    <row r="166" spans="2:65" s="28" customFormat="1" ht="33" customHeight="1">
      <c r="B166" s="149"/>
      <c r="C166" s="150" t="s">
        <v>276</v>
      </c>
      <c r="D166" s="150" t="s">
        <v>151</v>
      </c>
      <c r="E166" s="151" t="s">
        <v>277</v>
      </c>
      <c r="F166" s="152" t="s">
        <v>278</v>
      </c>
      <c r="G166" s="153" t="s">
        <v>154</v>
      </c>
      <c r="H166" s="154">
        <v>826.25300000000004</v>
      </c>
      <c r="I166" s="154">
        <v>4.008</v>
      </c>
      <c r="J166" s="154">
        <f t="shared" si="10"/>
        <v>3311.6219999999998</v>
      </c>
      <c r="K166" s="155"/>
      <c r="L166" s="29"/>
      <c r="M166" s="156"/>
      <c r="N166" s="157" t="s">
        <v>38</v>
      </c>
      <c r="O166" s="158">
        <v>0.254</v>
      </c>
      <c r="P166" s="158">
        <f t="shared" si="11"/>
        <v>209.86826200000002</v>
      </c>
      <c r="Q166" s="158">
        <v>0</v>
      </c>
      <c r="R166" s="158">
        <f t="shared" si="12"/>
        <v>0</v>
      </c>
      <c r="S166" s="158">
        <v>4.5999999999999999E-2</v>
      </c>
      <c r="T166" s="159">
        <f t="shared" si="13"/>
        <v>38.007638</v>
      </c>
      <c r="AR166" s="160" t="s">
        <v>155</v>
      </c>
      <c r="AT166" s="160" t="s">
        <v>151</v>
      </c>
      <c r="AU166" s="160" t="s">
        <v>85</v>
      </c>
      <c r="AY166" s="16" t="s">
        <v>149</v>
      </c>
      <c r="BE166" s="161">
        <f t="shared" si="14"/>
        <v>0</v>
      </c>
      <c r="BF166" s="161">
        <f t="shared" si="15"/>
        <v>3311.6219999999998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6" t="s">
        <v>85</v>
      </c>
      <c r="BK166" s="162">
        <f t="shared" si="19"/>
        <v>3311.6219999999998</v>
      </c>
      <c r="BL166" s="16" t="s">
        <v>155</v>
      </c>
      <c r="BM166" s="160" t="s">
        <v>279</v>
      </c>
    </row>
    <row r="167" spans="2:65" s="28" customFormat="1" ht="37.799999999999997" customHeight="1">
      <c r="B167" s="149"/>
      <c r="C167" s="150" t="s">
        <v>280</v>
      </c>
      <c r="D167" s="150" t="s">
        <v>151</v>
      </c>
      <c r="E167" s="151" t="s">
        <v>281</v>
      </c>
      <c r="F167" s="152" t="s">
        <v>282</v>
      </c>
      <c r="G167" s="153" t="s">
        <v>154</v>
      </c>
      <c r="H167" s="154">
        <v>466.88799999999998</v>
      </c>
      <c r="I167" s="154">
        <v>3.0830000000000002</v>
      </c>
      <c r="J167" s="154">
        <f t="shared" si="10"/>
        <v>1439.4159999999999</v>
      </c>
      <c r="K167" s="155"/>
      <c r="L167" s="29"/>
      <c r="M167" s="156"/>
      <c r="N167" s="157" t="s">
        <v>38</v>
      </c>
      <c r="O167" s="158">
        <v>0.19500000000000001</v>
      </c>
      <c r="P167" s="158">
        <f t="shared" si="11"/>
        <v>91.04316</v>
      </c>
      <c r="Q167" s="158">
        <v>0</v>
      </c>
      <c r="R167" s="158">
        <f t="shared" si="12"/>
        <v>0</v>
      </c>
      <c r="S167" s="158">
        <v>5.8999999999999997E-2</v>
      </c>
      <c r="T167" s="159">
        <f t="shared" si="13"/>
        <v>27.546391999999997</v>
      </c>
      <c r="AR167" s="160" t="s">
        <v>155</v>
      </c>
      <c r="AT167" s="160" t="s">
        <v>151</v>
      </c>
      <c r="AU167" s="160" t="s">
        <v>85</v>
      </c>
      <c r="AY167" s="16" t="s">
        <v>149</v>
      </c>
      <c r="BE167" s="161">
        <f t="shared" si="14"/>
        <v>0</v>
      </c>
      <c r="BF167" s="161">
        <f t="shared" si="15"/>
        <v>1439.4159999999999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6" t="s">
        <v>85</v>
      </c>
      <c r="BK167" s="162">
        <f t="shared" si="19"/>
        <v>1439.4159999999999</v>
      </c>
      <c r="BL167" s="16" t="s">
        <v>155</v>
      </c>
      <c r="BM167" s="160" t="s">
        <v>283</v>
      </c>
    </row>
    <row r="168" spans="2:65" s="28" customFormat="1" ht="37.799999999999997" customHeight="1">
      <c r="B168" s="149"/>
      <c r="C168" s="150" t="s">
        <v>284</v>
      </c>
      <c r="D168" s="150" t="s">
        <v>151</v>
      </c>
      <c r="E168" s="151" t="s">
        <v>285</v>
      </c>
      <c r="F168" s="152" t="s">
        <v>286</v>
      </c>
      <c r="G168" s="153" t="s">
        <v>154</v>
      </c>
      <c r="H168" s="154">
        <v>40.35</v>
      </c>
      <c r="I168" s="154">
        <v>10.375</v>
      </c>
      <c r="J168" s="154">
        <f t="shared" si="10"/>
        <v>418.63099999999997</v>
      </c>
      <c r="K168" s="155"/>
      <c r="L168" s="29"/>
      <c r="M168" s="156"/>
      <c r="N168" s="157" t="s">
        <v>38</v>
      </c>
      <c r="O168" s="158">
        <v>0.55300000000000005</v>
      </c>
      <c r="P168" s="158">
        <f t="shared" si="11"/>
        <v>22.313550000000003</v>
      </c>
      <c r="Q168" s="158">
        <v>0</v>
      </c>
      <c r="R168" s="158">
        <f t="shared" si="12"/>
        <v>0</v>
      </c>
      <c r="S168" s="158">
        <v>6.8000000000000005E-2</v>
      </c>
      <c r="T168" s="159">
        <f t="shared" si="13"/>
        <v>2.7438000000000002</v>
      </c>
      <c r="AR168" s="160" t="s">
        <v>155</v>
      </c>
      <c r="AT168" s="160" t="s">
        <v>151</v>
      </c>
      <c r="AU168" s="160" t="s">
        <v>85</v>
      </c>
      <c r="AY168" s="16" t="s">
        <v>149</v>
      </c>
      <c r="BE168" s="161">
        <f t="shared" si="14"/>
        <v>0</v>
      </c>
      <c r="BF168" s="161">
        <f t="shared" si="15"/>
        <v>418.63099999999997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6" t="s">
        <v>85</v>
      </c>
      <c r="BK168" s="162">
        <f t="shared" si="19"/>
        <v>418.63099999999997</v>
      </c>
      <c r="BL168" s="16" t="s">
        <v>155</v>
      </c>
      <c r="BM168" s="160" t="s">
        <v>287</v>
      </c>
    </row>
    <row r="169" spans="2:65" s="28" customFormat="1" ht="37.799999999999997" customHeight="1">
      <c r="B169" s="149"/>
      <c r="C169" s="150" t="s">
        <v>288</v>
      </c>
      <c r="D169" s="150" t="s">
        <v>151</v>
      </c>
      <c r="E169" s="151" t="s">
        <v>289</v>
      </c>
      <c r="F169" s="152" t="s">
        <v>290</v>
      </c>
      <c r="G169" s="153" t="s">
        <v>154</v>
      </c>
      <c r="H169" s="154">
        <v>300.81799999999998</v>
      </c>
      <c r="I169" s="154">
        <v>5.3280000000000003</v>
      </c>
      <c r="J169" s="154">
        <f t="shared" si="10"/>
        <v>1602.758</v>
      </c>
      <c r="K169" s="155"/>
      <c r="L169" s="29"/>
      <c r="M169" s="156"/>
      <c r="N169" s="157" t="s">
        <v>38</v>
      </c>
      <c r="O169" s="158">
        <v>0.28399999999999997</v>
      </c>
      <c r="P169" s="158">
        <f t="shared" si="11"/>
        <v>85.432311999999982</v>
      </c>
      <c r="Q169" s="158">
        <v>0</v>
      </c>
      <c r="R169" s="158">
        <f t="shared" si="12"/>
        <v>0</v>
      </c>
      <c r="S169" s="158">
        <v>6.8000000000000005E-2</v>
      </c>
      <c r="T169" s="159">
        <f t="shared" si="13"/>
        <v>20.455624</v>
      </c>
      <c r="AR169" s="160" t="s">
        <v>155</v>
      </c>
      <c r="AT169" s="160" t="s">
        <v>151</v>
      </c>
      <c r="AU169" s="160" t="s">
        <v>85</v>
      </c>
      <c r="AY169" s="16" t="s">
        <v>149</v>
      </c>
      <c r="BE169" s="161">
        <f t="shared" si="14"/>
        <v>0</v>
      </c>
      <c r="BF169" s="161">
        <f t="shared" si="15"/>
        <v>1602.758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6" t="s">
        <v>85</v>
      </c>
      <c r="BK169" s="162">
        <f t="shared" si="19"/>
        <v>1602.758</v>
      </c>
      <c r="BL169" s="16" t="s">
        <v>155</v>
      </c>
      <c r="BM169" s="160" t="s">
        <v>291</v>
      </c>
    </row>
    <row r="170" spans="2:65" s="28" customFormat="1" ht="21.75" customHeight="1">
      <c r="B170" s="149"/>
      <c r="C170" s="150" t="s">
        <v>292</v>
      </c>
      <c r="D170" s="150" t="s">
        <v>151</v>
      </c>
      <c r="E170" s="151" t="s">
        <v>293</v>
      </c>
      <c r="F170" s="152" t="s">
        <v>294</v>
      </c>
      <c r="G170" s="153" t="s">
        <v>154</v>
      </c>
      <c r="H170" s="154">
        <v>793.92</v>
      </c>
      <c r="I170" s="154">
        <v>10.263</v>
      </c>
      <c r="J170" s="154">
        <f t="shared" si="10"/>
        <v>8148.0010000000002</v>
      </c>
      <c r="K170" s="155"/>
      <c r="L170" s="29"/>
      <c r="M170" s="156"/>
      <c r="N170" s="157" t="s">
        <v>38</v>
      </c>
      <c r="O170" s="158">
        <v>0.54700000000000004</v>
      </c>
      <c r="P170" s="158">
        <f t="shared" si="11"/>
        <v>434.27424000000002</v>
      </c>
      <c r="Q170" s="158">
        <v>0</v>
      </c>
      <c r="R170" s="158">
        <f t="shared" si="12"/>
        <v>0</v>
      </c>
      <c r="S170" s="158">
        <v>7.2999999999999995E-2</v>
      </c>
      <c r="T170" s="159">
        <f t="shared" si="13"/>
        <v>57.95615999999999</v>
      </c>
      <c r="AR170" s="160" t="s">
        <v>155</v>
      </c>
      <c r="AT170" s="160" t="s">
        <v>151</v>
      </c>
      <c r="AU170" s="160" t="s">
        <v>85</v>
      </c>
      <c r="AY170" s="16" t="s">
        <v>149</v>
      </c>
      <c r="BE170" s="161">
        <f t="shared" si="14"/>
        <v>0</v>
      </c>
      <c r="BF170" s="161">
        <f t="shared" si="15"/>
        <v>8148.0010000000002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6" t="s">
        <v>85</v>
      </c>
      <c r="BK170" s="162">
        <f t="shared" si="19"/>
        <v>8148.0010000000002</v>
      </c>
      <c r="BL170" s="16" t="s">
        <v>155</v>
      </c>
      <c r="BM170" s="160" t="s">
        <v>295</v>
      </c>
    </row>
    <row r="171" spans="2:65" s="28" customFormat="1" ht="21.75" customHeight="1">
      <c r="B171" s="149"/>
      <c r="C171" s="150" t="s">
        <v>296</v>
      </c>
      <c r="D171" s="150" t="s">
        <v>151</v>
      </c>
      <c r="E171" s="151" t="s">
        <v>297</v>
      </c>
      <c r="F171" s="152" t="s">
        <v>298</v>
      </c>
      <c r="G171" s="153" t="s">
        <v>188</v>
      </c>
      <c r="H171" s="154">
        <v>576.78300000000002</v>
      </c>
      <c r="I171" s="154">
        <v>16.681000000000001</v>
      </c>
      <c r="J171" s="154">
        <f t="shared" si="10"/>
        <v>9621.3169999999991</v>
      </c>
      <c r="K171" s="155"/>
      <c r="L171" s="29"/>
      <c r="M171" s="156"/>
      <c r="N171" s="157" t="s">
        <v>38</v>
      </c>
      <c r="O171" s="158">
        <v>0.59799999999999998</v>
      </c>
      <c r="P171" s="158">
        <f t="shared" si="11"/>
        <v>344.91623399999997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AR171" s="160" t="s">
        <v>155</v>
      </c>
      <c r="AT171" s="160" t="s">
        <v>151</v>
      </c>
      <c r="AU171" s="160" t="s">
        <v>85</v>
      </c>
      <c r="AY171" s="16" t="s">
        <v>149</v>
      </c>
      <c r="BE171" s="161">
        <f t="shared" si="14"/>
        <v>0</v>
      </c>
      <c r="BF171" s="161">
        <f t="shared" si="15"/>
        <v>9621.3169999999991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6" t="s">
        <v>85</v>
      </c>
      <c r="BK171" s="162">
        <f t="shared" si="19"/>
        <v>9621.3169999999991</v>
      </c>
      <c r="BL171" s="16" t="s">
        <v>155</v>
      </c>
      <c r="BM171" s="160" t="s">
        <v>299</v>
      </c>
    </row>
    <row r="172" spans="2:65" s="28" customFormat="1" ht="24.15" customHeight="1">
      <c r="B172" s="149"/>
      <c r="C172" s="150" t="s">
        <v>300</v>
      </c>
      <c r="D172" s="150" t="s">
        <v>151</v>
      </c>
      <c r="E172" s="151" t="s">
        <v>301</v>
      </c>
      <c r="F172" s="152" t="s">
        <v>302</v>
      </c>
      <c r="G172" s="153" t="s">
        <v>188</v>
      </c>
      <c r="H172" s="154">
        <v>10958.877</v>
      </c>
      <c r="I172" s="154">
        <v>0.498</v>
      </c>
      <c r="J172" s="154">
        <f t="shared" si="10"/>
        <v>5457.5209999999997</v>
      </c>
      <c r="K172" s="155"/>
      <c r="L172" s="29"/>
      <c r="M172" s="156"/>
      <c r="N172" s="157" t="s">
        <v>38</v>
      </c>
      <c r="O172" s="158">
        <v>7.0000000000000001E-3</v>
      </c>
      <c r="P172" s="158">
        <f t="shared" si="11"/>
        <v>76.712139000000008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AR172" s="160" t="s">
        <v>155</v>
      </c>
      <c r="AT172" s="160" t="s">
        <v>151</v>
      </c>
      <c r="AU172" s="160" t="s">
        <v>85</v>
      </c>
      <c r="AY172" s="16" t="s">
        <v>149</v>
      </c>
      <c r="BE172" s="161">
        <f t="shared" si="14"/>
        <v>0</v>
      </c>
      <c r="BF172" s="161">
        <f t="shared" si="15"/>
        <v>5457.5209999999997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6" t="s">
        <v>85</v>
      </c>
      <c r="BK172" s="162">
        <f t="shared" si="19"/>
        <v>5457.5209999999997</v>
      </c>
      <c r="BL172" s="16" t="s">
        <v>155</v>
      </c>
      <c r="BM172" s="160" t="s">
        <v>303</v>
      </c>
    </row>
    <row r="173" spans="2:65" s="28" customFormat="1" ht="24.15" customHeight="1">
      <c r="B173" s="149"/>
      <c r="C173" s="150" t="s">
        <v>304</v>
      </c>
      <c r="D173" s="150" t="s">
        <v>151</v>
      </c>
      <c r="E173" s="151" t="s">
        <v>305</v>
      </c>
      <c r="F173" s="152" t="s">
        <v>306</v>
      </c>
      <c r="G173" s="153" t="s">
        <v>188</v>
      </c>
      <c r="H173" s="154">
        <v>576.78300000000002</v>
      </c>
      <c r="I173" s="154">
        <v>14.051</v>
      </c>
      <c r="J173" s="154">
        <f t="shared" si="10"/>
        <v>8104.3779999999997</v>
      </c>
      <c r="K173" s="155"/>
      <c r="L173" s="29"/>
      <c r="M173" s="156"/>
      <c r="N173" s="157" t="s">
        <v>38</v>
      </c>
      <c r="O173" s="158">
        <v>0.89</v>
      </c>
      <c r="P173" s="158">
        <f t="shared" si="11"/>
        <v>513.33686999999998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AR173" s="160" t="s">
        <v>155</v>
      </c>
      <c r="AT173" s="160" t="s">
        <v>151</v>
      </c>
      <c r="AU173" s="160" t="s">
        <v>85</v>
      </c>
      <c r="AY173" s="16" t="s">
        <v>149</v>
      </c>
      <c r="BE173" s="161">
        <f t="shared" si="14"/>
        <v>0</v>
      </c>
      <c r="BF173" s="161">
        <f t="shared" si="15"/>
        <v>8104.3779999999997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6" t="s">
        <v>85</v>
      </c>
      <c r="BK173" s="162">
        <f t="shared" si="19"/>
        <v>8104.3779999999997</v>
      </c>
      <c r="BL173" s="16" t="s">
        <v>155</v>
      </c>
      <c r="BM173" s="160" t="s">
        <v>307</v>
      </c>
    </row>
    <row r="174" spans="2:65" s="28" customFormat="1" ht="24.15" customHeight="1">
      <c r="B174" s="149"/>
      <c r="C174" s="150" t="s">
        <v>308</v>
      </c>
      <c r="D174" s="150" t="s">
        <v>151</v>
      </c>
      <c r="E174" s="151" t="s">
        <v>309</v>
      </c>
      <c r="F174" s="152" t="s">
        <v>310</v>
      </c>
      <c r="G174" s="153" t="s">
        <v>188</v>
      </c>
      <c r="H174" s="154">
        <v>4614.2640000000001</v>
      </c>
      <c r="I174" s="154">
        <v>1.579</v>
      </c>
      <c r="J174" s="154">
        <f t="shared" si="10"/>
        <v>7285.9229999999998</v>
      </c>
      <c r="K174" s="155"/>
      <c r="L174" s="29"/>
      <c r="M174" s="156"/>
      <c r="N174" s="157" t="s">
        <v>38</v>
      </c>
      <c r="O174" s="158">
        <v>0.1</v>
      </c>
      <c r="P174" s="158">
        <f t="shared" si="11"/>
        <v>461.42640000000006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AR174" s="160" t="s">
        <v>155</v>
      </c>
      <c r="AT174" s="160" t="s">
        <v>151</v>
      </c>
      <c r="AU174" s="160" t="s">
        <v>85</v>
      </c>
      <c r="AY174" s="16" t="s">
        <v>149</v>
      </c>
      <c r="BE174" s="161">
        <f t="shared" si="14"/>
        <v>0</v>
      </c>
      <c r="BF174" s="161">
        <f t="shared" si="15"/>
        <v>7285.9229999999998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6" t="s">
        <v>85</v>
      </c>
      <c r="BK174" s="162">
        <f t="shared" si="19"/>
        <v>7285.9229999999998</v>
      </c>
      <c r="BL174" s="16" t="s">
        <v>155</v>
      </c>
      <c r="BM174" s="160" t="s">
        <v>311</v>
      </c>
    </row>
    <row r="175" spans="2:65" s="28" customFormat="1" ht="33" customHeight="1">
      <c r="B175" s="149"/>
      <c r="C175" s="150" t="s">
        <v>312</v>
      </c>
      <c r="D175" s="150" t="s">
        <v>151</v>
      </c>
      <c r="E175" s="151" t="s">
        <v>313</v>
      </c>
      <c r="F175" s="152" t="s">
        <v>314</v>
      </c>
      <c r="G175" s="153" t="s">
        <v>188</v>
      </c>
      <c r="H175" s="154">
        <v>576.78300000000002</v>
      </c>
      <c r="I175" s="154">
        <v>6.6749999999999998</v>
      </c>
      <c r="J175" s="154">
        <f t="shared" si="10"/>
        <v>3850.027</v>
      </c>
      <c r="K175" s="155"/>
      <c r="L175" s="29"/>
      <c r="M175" s="156"/>
      <c r="N175" s="157" t="s">
        <v>38</v>
      </c>
      <c r="O175" s="158">
        <v>0.26300000000000001</v>
      </c>
      <c r="P175" s="158">
        <f t="shared" si="11"/>
        <v>151.693929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AR175" s="160" t="s">
        <v>155</v>
      </c>
      <c r="AT175" s="160" t="s">
        <v>151</v>
      </c>
      <c r="AU175" s="160" t="s">
        <v>85</v>
      </c>
      <c r="AY175" s="16" t="s">
        <v>149</v>
      </c>
      <c r="BE175" s="161">
        <f t="shared" si="14"/>
        <v>0</v>
      </c>
      <c r="BF175" s="161">
        <f t="shared" si="15"/>
        <v>3850.027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6" t="s">
        <v>85</v>
      </c>
      <c r="BK175" s="162">
        <f t="shared" si="19"/>
        <v>3850.027</v>
      </c>
      <c r="BL175" s="16" t="s">
        <v>155</v>
      </c>
      <c r="BM175" s="160" t="s">
        <v>315</v>
      </c>
    </row>
    <row r="176" spans="2:65" s="28" customFormat="1" ht="24.15" customHeight="1">
      <c r="B176" s="149"/>
      <c r="C176" s="150" t="s">
        <v>316</v>
      </c>
      <c r="D176" s="150" t="s">
        <v>151</v>
      </c>
      <c r="E176" s="151" t="s">
        <v>317</v>
      </c>
      <c r="F176" s="152" t="s">
        <v>318</v>
      </c>
      <c r="G176" s="153" t="s">
        <v>188</v>
      </c>
      <c r="H176" s="154">
        <v>576.78300000000002</v>
      </c>
      <c r="I176" s="154">
        <v>67</v>
      </c>
      <c r="J176" s="154">
        <f t="shared" si="10"/>
        <v>38644.461000000003</v>
      </c>
      <c r="K176" s="155"/>
      <c r="L176" s="29"/>
      <c r="M176" s="156"/>
      <c r="N176" s="157" t="s">
        <v>38</v>
      </c>
      <c r="O176" s="158">
        <v>0</v>
      </c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AR176" s="160" t="s">
        <v>155</v>
      </c>
      <c r="AT176" s="160" t="s">
        <v>151</v>
      </c>
      <c r="AU176" s="160" t="s">
        <v>85</v>
      </c>
      <c r="AY176" s="16" t="s">
        <v>149</v>
      </c>
      <c r="BE176" s="161">
        <f t="shared" si="14"/>
        <v>0</v>
      </c>
      <c r="BF176" s="161">
        <f t="shared" si="15"/>
        <v>38644.461000000003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6" t="s">
        <v>85</v>
      </c>
      <c r="BK176" s="162">
        <f t="shared" si="19"/>
        <v>38644.461000000003</v>
      </c>
      <c r="BL176" s="16" t="s">
        <v>155</v>
      </c>
      <c r="BM176" s="160" t="s">
        <v>319</v>
      </c>
    </row>
    <row r="177" spans="2:65" s="28" customFormat="1" ht="24.15" customHeight="1">
      <c r="B177" s="149"/>
      <c r="C177" s="150" t="s">
        <v>320</v>
      </c>
      <c r="D177" s="150" t="s">
        <v>151</v>
      </c>
      <c r="E177" s="151" t="s">
        <v>321</v>
      </c>
      <c r="F177" s="152" t="s">
        <v>322</v>
      </c>
      <c r="G177" s="153" t="s">
        <v>188</v>
      </c>
      <c r="H177" s="154">
        <v>0</v>
      </c>
      <c r="I177" s="154">
        <v>80</v>
      </c>
      <c r="J177" s="154">
        <f t="shared" si="10"/>
        <v>0</v>
      </c>
      <c r="K177" s="155"/>
      <c r="L177" s="29"/>
      <c r="M177" s="156"/>
      <c r="N177" s="157" t="s">
        <v>38</v>
      </c>
      <c r="O177" s="158">
        <v>0</v>
      </c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AR177" s="160" t="s">
        <v>155</v>
      </c>
      <c r="AT177" s="160" t="s">
        <v>151</v>
      </c>
      <c r="AU177" s="160" t="s">
        <v>85</v>
      </c>
      <c r="AY177" s="16" t="s">
        <v>149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6" t="s">
        <v>85</v>
      </c>
      <c r="BK177" s="162">
        <f t="shared" si="19"/>
        <v>0</v>
      </c>
      <c r="BL177" s="16" t="s">
        <v>155</v>
      </c>
      <c r="BM177" s="160" t="s">
        <v>323</v>
      </c>
    </row>
    <row r="178" spans="2:65" s="28" customFormat="1" ht="24.15" customHeight="1">
      <c r="B178" s="149"/>
      <c r="C178" s="150" t="s">
        <v>324</v>
      </c>
      <c r="D178" s="150" t="s">
        <v>151</v>
      </c>
      <c r="E178" s="151" t="s">
        <v>325</v>
      </c>
      <c r="F178" s="152" t="s">
        <v>326</v>
      </c>
      <c r="G178" s="153" t="s">
        <v>188</v>
      </c>
      <c r="H178" s="154">
        <v>0</v>
      </c>
      <c r="I178" s="154">
        <v>90</v>
      </c>
      <c r="J178" s="154">
        <f t="shared" si="10"/>
        <v>0</v>
      </c>
      <c r="K178" s="155"/>
      <c r="L178" s="29"/>
      <c r="M178" s="156"/>
      <c r="N178" s="157" t="s">
        <v>38</v>
      </c>
      <c r="O178" s="158">
        <v>0</v>
      </c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AR178" s="160" t="s">
        <v>155</v>
      </c>
      <c r="AT178" s="160" t="s">
        <v>151</v>
      </c>
      <c r="AU178" s="160" t="s">
        <v>85</v>
      </c>
      <c r="AY178" s="16" t="s">
        <v>149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6" t="s">
        <v>85</v>
      </c>
      <c r="BK178" s="162">
        <f t="shared" si="19"/>
        <v>0</v>
      </c>
      <c r="BL178" s="16" t="s">
        <v>155</v>
      </c>
      <c r="BM178" s="160" t="s">
        <v>327</v>
      </c>
    </row>
    <row r="179" spans="2:65" s="28" customFormat="1" ht="24.15" customHeight="1">
      <c r="B179" s="149"/>
      <c r="C179" s="150" t="s">
        <v>328</v>
      </c>
      <c r="D179" s="150" t="s">
        <v>151</v>
      </c>
      <c r="E179" s="151" t="s">
        <v>329</v>
      </c>
      <c r="F179" s="152" t="s">
        <v>330</v>
      </c>
      <c r="G179" s="153" t="s">
        <v>188</v>
      </c>
      <c r="H179" s="154">
        <v>0</v>
      </c>
      <c r="I179" s="154">
        <v>100</v>
      </c>
      <c r="J179" s="154">
        <f t="shared" si="10"/>
        <v>0</v>
      </c>
      <c r="K179" s="155"/>
      <c r="L179" s="29"/>
      <c r="M179" s="156"/>
      <c r="N179" s="157" t="s">
        <v>38</v>
      </c>
      <c r="O179" s="158">
        <v>0</v>
      </c>
      <c r="P179" s="158">
        <f t="shared" si="11"/>
        <v>0</v>
      </c>
      <c r="Q179" s="158">
        <v>0</v>
      </c>
      <c r="R179" s="158">
        <f t="shared" si="12"/>
        <v>0</v>
      </c>
      <c r="S179" s="158">
        <v>0</v>
      </c>
      <c r="T179" s="159">
        <f t="shared" si="13"/>
        <v>0</v>
      </c>
      <c r="AR179" s="160" t="s">
        <v>155</v>
      </c>
      <c r="AT179" s="160" t="s">
        <v>151</v>
      </c>
      <c r="AU179" s="160" t="s">
        <v>85</v>
      </c>
      <c r="AY179" s="16" t="s">
        <v>149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6" t="s">
        <v>85</v>
      </c>
      <c r="BK179" s="162">
        <f t="shared" si="19"/>
        <v>0</v>
      </c>
      <c r="BL179" s="16" t="s">
        <v>155</v>
      </c>
      <c r="BM179" s="160" t="s">
        <v>331</v>
      </c>
    </row>
    <row r="180" spans="2:65" s="28" customFormat="1" ht="24.15" customHeight="1">
      <c r="B180" s="149"/>
      <c r="C180" s="150" t="s">
        <v>332</v>
      </c>
      <c r="D180" s="150" t="s">
        <v>151</v>
      </c>
      <c r="E180" s="151" t="s">
        <v>333</v>
      </c>
      <c r="F180" s="152" t="s">
        <v>334</v>
      </c>
      <c r="G180" s="153" t="s">
        <v>188</v>
      </c>
      <c r="H180" s="154">
        <v>0</v>
      </c>
      <c r="I180" s="154">
        <v>118</v>
      </c>
      <c r="J180" s="154">
        <f t="shared" si="10"/>
        <v>0</v>
      </c>
      <c r="K180" s="155"/>
      <c r="L180" s="29"/>
      <c r="M180" s="156"/>
      <c r="N180" s="157" t="s">
        <v>38</v>
      </c>
      <c r="O180" s="158">
        <v>0</v>
      </c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AR180" s="160" t="s">
        <v>155</v>
      </c>
      <c r="AT180" s="160" t="s">
        <v>151</v>
      </c>
      <c r="AU180" s="160" t="s">
        <v>85</v>
      </c>
      <c r="AY180" s="16" t="s">
        <v>149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6" t="s">
        <v>85</v>
      </c>
      <c r="BK180" s="162">
        <f t="shared" si="19"/>
        <v>0</v>
      </c>
      <c r="BL180" s="16" t="s">
        <v>155</v>
      </c>
      <c r="BM180" s="160" t="s">
        <v>335</v>
      </c>
    </row>
    <row r="181" spans="2:65" s="28" customFormat="1" ht="24.15" customHeight="1">
      <c r="B181" s="149"/>
      <c r="C181" s="150" t="s">
        <v>336</v>
      </c>
      <c r="D181" s="150" t="s">
        <v>151</v>
      </c>
      <c r="E181" s="151" t="s">
        <v>337</v>
      </c>
      <c r="F181" s="152" t="s">
        <v>338</v>
      </c>
      <c r="G181" s="153" t="s">
        <v>188</v>
      </c>
      <c r="H181" s="154">
        <v>0</v>
      </c>
      <c r="I181" s="154">
        <v>130</v>
      </c>
      <c r="J181" s="154">
        <f t="shared" si="10"/>
        <v>0</v>
      </c>
      <c r="K181" s="155"/>
      <c r="L181" s="29"/>
      <c r="M181" s="156"/>
      <c r="N181" s="157" t="s">
        <v>38</v>
      </c>
      <c r="O181" s="158">
        <v>0</v>
      </c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AR181" s="160" t="s">
        <v>155</v>
      </c>
      <c r="AT181" s="160" t="s">
        <v>151</v>
      </c>
      <c r="AU181" s="160" t="s">
        <v>85</v>
      </c>
      <c r="AY181" s="16" t="s">
        <v>149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6" t="s">
        <v>85</v>
      </c>
      <c r="BK181" s="162">
        <f t="shared" si="19"/>
        <v>0</v>
      </c>
      <c r="BL181" s="16" t="s">
        <v>155</v>
      </c>
      <c r="BM181" s="160" t="s">
        <v>339</v>
      </c>
    </row>
    <row r="182" spans="2:65" s="137" customFormat="1" ht="25.95" customHeight="1">
      <c r="B182" s="138"/>
      <c r="D182" s="139" t="s">
        <v>71</v>
      </c>
      <c r="E182" s="140" t="s">
        <v>340</v>
      </c>
      <c r="F182" s="140" t="s">
        <v>341</v>
      </c>
      <c r="J182" s="141">
        <f>BK182</f>
        <v>5651.1040000000003</v>
      </c>
      <c r="L182" s="138"/>
      <c r="M182" s="142"/>
      <c r="P182" s="143">
        <f>P183+P185+P193+P196+P198</f>
        <v>291.24676027999999</v>
      </c>
      <c r="R182" s="143">
        <f>R183+R185+R193+R196+R198</f>
        <v>2.65573728E-2</v>
      </c>
      <c r="T182" s="144">
        <f>T183+T185+T193+T196+T198</f>
        <v>6.5492717000000003</v>
      </c>
      <c r="AR182" s="139" t="s">
        <v>85</v>
      </c>
      <c r="AT182" s="145" t="s">
        <v>71</v>
      </c>
      <c r="AU182" s="145" t="s">
        <v>72</v>
      </c>
      <c r="AY182" s="139" t="s">
        <v>149</v>
      </c>
      <c r="BK182" s="146">
        <f>BK183+BK185+BK193+BK196+BK198</f>
        <v>5651.1040000000003</v>
      </c>
    </row>
    <row r="183" spans="2:65" s="137" customFormat="1" ht="22.8" customHeight="1">
      <c r="B183" s="138"/>
      <c r="D183" s="139" t="s">
        <v>71</v>
      </c>
      <c r="E183" s="147" t="s">
        <v>342</v>
      </c>
      <c r="F183" s="147" t="s">
        <v>343</v>
      </c>
      <c r="J183" s="148">
        <f>BK183</f>
        <v>577.17999999999995</v>
      </c>
      <c r="L183" s="138"/>
      <c r="M183" s="142"/>
      <c r="P183" s="143">
        <f>P184</f>
        <v>25.405439999999999</v>
      </c>
      <c r="R183" s="143">
        <f>R184</f>
        <v>0</v>
      </c>
      <c r="T183" s="144">
        <f>T184</f>
        <v>3.5726399999999994</v>
      </c>
      <c r="AR183" s="139" t="s">
        <v>85</v>
      </c>
      <c r="AT183" s="145" t="s">
        <v>71</v>
      </c>
      <c r="AU183" s="145" t="s">
        <v>79</v>
      </c>
      <c r="AY183" s="139" t="s">
        <v>149</v>
      </c>
      <c r="BK183" s="146">
        <f>BK184</f>
        <v>577.17999999999995</v>
      </c>
    </row>
    <row r="184" spans="2:65" s="28" customFormat="1" ht="24.15" customHeight="1">
      <c r="B184" s="149"/>
      <c r="C184" s="150" t="s">
        <v>344</v>
      </c>
      <c r="D184" s="150" t="s">
        <v>151</v>
      </c>
      <c r="E184" s="151" t="s">
        <v>345</v>
      </c>
      <c r="F184" s="152" t="s">
        <v>346</v>
      </c>
      <c r="G184" s="153" t="s">
        <v>154</v>
      </c>
      <c r="H184" s="154">
        <v>793.92</v>
      </c>
      <c r="I184" s="154">
        <v>0.72699999999999998</v>
      </c>
      <c r="J184" s="154">
        <f>ROUND(I184*H184,3)</f>
        <v>577.17999999999995</v>
      </c>
      <c r="K184" s="155"/>
      <c r="L184" s="29"/>
      <c r="M184" s="156"/>
      <c r="N184" s="157" t="s">
        <v>38</v>
      </c>
      <c r="O184" s="158">
        <v>3.2000000000000001E-2</v>
      </c>
      <c r="P184" s="158">
        <f>O184*H184</f>
        <v>25.405439999999999</v>
      </c>
      <c r="Q184" s="158">
        <v>0</v>
      </c>
      <c r="R184" s="158">
        <f>Q184*H184</f>
        <v>0</v>
      </c>
      <c r="S184" s="158">
        <v>4.4999999999999997E-3</v>
      </c>
      <c r="T184" s="159">
        <f>S184*H184</f>
        <v>3.5726399999999994</v>
      </c>
      <c r="AR184" s="160" t="s">
        <v>216</v>
      </c>
      <c r="AT184" s="160" t="s">
        <v>151</v>
      </c>
      <c r="AU184" s="160" t="s">
        <v>85</v>
      </c>
      <c r="AY184" s="16" t="s">
        <v>149</v>
      </c>
      <c r="BE184" s="161">
        <f>IF(N184="základná",J184,0)</f>
        <v>0</v>
      </c>
      <c r="BF184" s="161">
        <f>IF(N184="znížená",J184,0)</f>
        <v>577.17999999999995</v>
      </c>
      <c r="BG184" s="161">
        <f>IF(N184="zákl. prenesená",J184,0)</f>
        <v>0</v>
      </c>
      <c r="BH184" s="161">
        <f>IF(N184="zníž. prenesená",J184,0)</f>
        <v>0</v>
      </c>
      <c r="BI184" s="161">
        <f>IF(N184="nulová",J184,0)</f>
        <v>0</v>
      </c>
      <c r="BJ184" s="16" t="s">
        <v>85</v>
      </c>
      <c r="BK184" s="162">
        <f>ROUND(I184*H184,3)</f>
        <v>577.17999999999995</v>
      </c>
      <c r="BL184" s="16" t="s">
        <v>216</v>
      </c>
      <c r="BM184" s="160" t="s">
        <v>347</v>
      </c>
    </row>
    <row r="185" spans="2:65" s="137" customFormat="1" ht="22.8" customHeight="1">
      <c r="B185" s="138"/>
      <c r="D185" s="139" t="s">
        <v>71</v>
      </c>
      <c r="E185" s="147" t="s">
        <v>348</v>
      </c>
      <c r="F185" s="147" t="s">
        <v>349</v>
      </c>
      <c r="J185" s="148">
        <f>BK185</f>
        <v>542.48199999999997</v>
      </c>
      <c r="L185" s="138"/>
      <c r="M185" s="142"/>
      <c r="P185" s="143">
        <f>SUM(P186:P192)</f>
        <v>22.806449999999995</v>
      </c>
      <c r="R185" s="143">
        <f>SUM(R186:R192)</f>
        <v>0</v>
      </c>
      <c r="T185" s="144">
        <f>SUM(T186:T192)</f>
        <v>1.1935567000000002</v>
      </c>
      <c r="AR185" s="139" t="s">
        <v>85</v>
      </c>
      <c r="AT185" s="145" t="s">
        <v>71</v>
      </c>
      <c r="AU185" s="145" t="s">
        <v>79</v>
      </c>
      <c r="AY185" s="139" t="s">
        <v>149</v>
      </c>
      <c r="BK185" s="146">
        <f>SUM(BK186:BK192)</f>
        <v>542.48199999999997</v>
      </c>
    </row>
    <row r="186" spans="2:65" s="28" customFormat="1" ht="24.15" customHeight="1">
      <c r="B186" s="149"/>
      <c r="C186" s="150" t="s">
        <v>350</v>
      </c>
      <c r="D186" s="150" t="s">
        <v>151</v>
      </c>
      <c r="E186" s="151" t="s">
        <v>351</v>
      </c>
      <c r="F186" s="152" t="s">
        <v>352</v>
      </c>
      <c r="G186" s="153" t="s">
        <v>154</v>
      </c>
      <c r="H186" s="154">
        <v>53.6</v>
      </c>
      <c r="I186" s="154">
        <v>1.784</v>
      </c>
      <c r="J186" s="154">
        <f t="shared" ref="J186:J192" si="20">ROUND(I186*H186,3)</f>
        <v>95.622</v>
      </c>
      <c r="K186" s="155"/>
      <c r="L186" s="29"/>
      <c r="M186" s="156"/>
      <c r="N186" s="157" t="s">
        <v>38</v>
      </c>
      <c r="O186" s="158">
        <v>7.4999999999999997E-2</v>
      </c>
      <c r="P186" s="158">
        <f t="shared" ref="P186:P192" si="21">O186*H186</f>
        <v>4.0199999999999996</v>
      </c>
      <c r="Q186" s="158">
        <v>0</v>
      </c>
      <c r="R186" s="158">
        <f t="shared" ref="R186:R192" si="22">Q186*H186</f>
        <v>0</v>
      </c>
      <c r="S186" s="158">
        <v>7.4200000000000004E-3</v>
      </c>
      <c r="T186" s="159">
        <f t="shared" ref="T186:T192" si="23">S186*H186</f>
        <v>0.39771200000000001</v>
      </c>
      <c r="AR186" s="160" t="s">
        <v>216</v>
      </c>
      <c r="AT186" s="160" t="s">
        <v>151</v>
      </c>
      <c r="AU186" s="160" t="s">
        <v>85</v>
      </c>
      <c r="AY186" s="16" t="s">
        <v>149</v>
      </c>
      <c r="BE186" s="161">
        <f t="shared" ref="BE186:BE192" si="24">IF(N186="základná",J186,0)</f>
        <v>0</v>
      </c>
      <c r="BF186" s="161">
        <f t="shared" ref="BF186:BF192" si="25">IF(N186="znížená",J186,0)</f>
        <v>95.622</v>
      </c>
      <c r="BG186" s="161">
        <f t="shared" ref="BG186:BG192" si="26">IF(N186="zákl. prenesená",J186,0)</f>
        <v>0</v>
      </c>
      <c r="BH186" s="161">
        <f t="shared" ref="BH186:BH192" si="27">IF(N186="zníž. prenesená",J186,0)</f>
        <v>0</v>
      </c>
      <c r="BI186" s="161">
        <f t="shared" ref="BI186:BI192" si="28">IF(N186="nulová",J186,0)</f>
        <v>0</v>
      </c>
      <c r="BJ186" s="16" t="s">
        <v>85</v>
      </c>
      <c r="BK186" s="162">
        <f t="shared" ref="BK186:BK192" si="29">ROUND(I186*H186,3)</f>
        <v>95.622</v>
      </c>
      <c r="BL186" s="16" t="s">
        <v>216</v>
      </c>
      <c r="BM186" s="160" t="s">
        <v>353</v>
      </c>
    </row>
    <row r="187" spans="2:65" s="28" customFormat="1" ht="24.15" customHeight="1">
      <c r="B187" s="149"/>
      <c r="C187" s="150" t="s">
        <v>354</v>
      </c>
      <c r="D187" s="150" t="s">
        <v>151</v>
      </c>
      <c r="E187" s="151" t="s">
        <v>355</v>
      </c>
      <c r="F187" s="152" t="s">
        <v>356</v>
      </c>
      <c r="G187" s="153" t="s">
        <v>159</v>
      </c>
      <c r="H187" s="154">
        <v>173.55</v>
      </c>
      <c r="I187" s="154">
        <v>1.3320000000000001</v>
      </c>
      <c r="J187" s="154">
        <f t="shared" si="20"/>
        <v>231.16900000000001</v>
      </c>
      <c r="K187" s="155"/>
      <c r="L187" s="29"/>
      <c r="M187" s="156"/>
      <c r="N187" s="157" t="s">
        <v>38</v>
      </c>
      <c r="O187" s="158">
        <v>5.6000000000000001E-2</v>
      </c>
      <c r="P187" s="158">
        <f t="shared" si="21"/>
        <v>9.7188000000000017</v>
      </c>
      <c r="Q187" s="158">
        <v>0</v>
      </c>
      <c r="R187" s="158">
        <f t="shared" si="22"/>
        <v>0</v>
      </c>
      <c r="S187" s="158">
        <v>3.3E-3</v>
      </c>
      <c r="T187" s="159">
        <f t="shared" si="23"/>
        <v>0.57271500000000009</v>
      </c>
      <c r="AR187" s="160" t="s">
        <v>216</v>
      </c>
      <c r="AT187" s="160" t="s">
        <v>151</v>
      </c>
      <c r="AU187" s="160" t="s">
        <v>85</v>
      </c>
      <c r="AY187" s="16" t="s">
        <v>149</v>
      </c>
      <c r="BE187" s="161">
        <f t="shared" si="24"/>
        <v>0</v>
      </c>
      <c r="BF187" s="161">
        <f t="shared" si="25"/>
        <v>231.16900000000001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6" t="s">
        <v>85</v>
      </c>
      <c r="BK187" s="162">
        <f t="shared" si="29"/>
        <v>231.16900000000001</v>
      </c>
      <c r="BL187" s="16" t="s">
        <v>216</v>
      </c>
      <c r="BM187" s="160" t="s">
        <v>357</v>
      </c>
    </row>
    <row r="188" spans="2:65" s="28" customFormat="1" ht="24.15" customHeight="1">
      <c r="B188" s="149"/>
      <c r="C188" s="150" t="s">
        <v>358</v>
      </c>
      <c r="D188" s="150" t="s">
        <v>151</v>
      </c>
      <c r="E188" s="151" t="s">
        <v>359</v>
      </c>
      <c r="F188" s="152" t="s">
        <v>360</v>
      </c>
      <c r="G188" s="153" t="s">
        <v>250</v>
      </c>
      <c r="H188" s="154">
        <v>6</v>
      </c>
      <c r="I188" s="154">
        <v>1.784</v>
      </c>
      <c r="J188" s="154">
        <f t="shared" si="20"/>
        <v>10.704000000000001</v>
      </c>
      <c r="K188" s="155"/>
      <c r="L188" s="29"/>
      <c r="M188" s="156"/>
      <c r="N188" s="157" t="s">
        <v>38</v>
      </c>
      <c r="O188" s="158">
        <v>7.4999999999999997E-2</v>
      </c>
      <c r="P188" s="158">
        <f t="shared" si="21"/>
        <v>0.44999999999999996</v>
      </c>
      <c r="Q188" s="158">
        <v>0</v>
      </c>
      <c r="R188" s="158">
        <f t="shared" si="22"/>
        <v>0</v>
      </c>
      <c r="S188" s="158">
        <v>1.1000000000000001E-3</v>
      </c>
      <c r="T188" s="159">
        <f t="shared" si="23"/>
        <v>6.6E-3</v>
      </c>
      <c r="AR188" s="160" t="s">
        <v>216</v>
      </c>
      <c r="AT188" s="160" t="s">
        <v>151</v>
      </c>
      <c r="AU188" s="160" t="s">
        <v>85</v>
      </c>
      <c r="AY188" s="16" t="s">
        <v>149</v>
      </c>
      <c r="BE188" s="161">
        <f t="shared" si="24"/>
        <v>0</v>
      </c>
      <c r="BF188" s="161">
        <f t="shared" si="25"/>
        <v>10.704000000000001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6" t="s">
        <v>85</v>
      </c>
      <c r="BK188" s="162">
        <f t="shared" si="29"/>
        <v>10.704000000000001</v>
      </c>
      <c r="BL188" s="16" t="s">
        <v>216</v>
      </c>
      <c r="BM188" s="160" t="s">
        <v>361</v>
      </c>
    </row>
    <row r="189" spans="2:65" s="28" customFormat="1" ht="24.15" customHeight="1">
      <c r="B189" s="149"/>
      <c r="C189" s="150" t="s">
        <v>362</v>
      </c>
      <c r="D189" s="150" t="s">
        <v>151</v>
      </c>
      <c r="E189" s="151" t="s">
        <v>363</v>
      </c>
      <c r="F189" s="152" t="s">
        <v>364</v>
      </c>
      <c r="G189" s="153" t="s">
        <v>159</v>
      </c>
      <c r="H189" s="154">
        <v>82.421999999999997</v>
      </c>
      <c r="I189" s="154">
        <v>1.784</v>
      </c>
      <c r="J189" s="154">
        <f t="shared" si="20"/>
        <v>147.041</v>
      </c>
      <c r="K189" s="155"/>
      <c r="L189" s="29"/>
      <c r="M189" s="156"/>
      <c r="N189" s="157" t="s">
        <v>38</v>
      </c>
      <c r="O189" s="158">
        <v>7.4999999999999997E-2</v>
      </c>
      <c r="P189" s="158">
        <f t="shared" si="21"/>
        <v>6.1816499999999994</v>
      </c>
      <c r="Q189" s="158">
        <v>0</v>
      </c>
      <c r="R189" s="158">
        <f t="shared" si="22"/>
        <v>0</v>
      </c>
      <c r="S189" s="158">
        <v>1.3500000000000001E-3</v>
      </c>
      <c r="T189" s="159">
        <f t="shared" si="23"/>
        <v>0.1112697</v>
      </c>
      <c r="AR189" s="160" t="s">
        <v>216</v>
      </c>
      <c r="AT189" s="160" t="s">
        <v>151</v>
      </c>
      <c r="AU189" s="160" t="s">
        <v>85</v>
      </c>
      <c r="AY189" s="16" t="s">
        <v>149</v>
      </c>
      <c r="BE189" s="161">
        <f t="shared" si="24"/>
        <v>0</v>
      </c>
      <c r="BF189" s="161">
        <f t="shared" si="25"/>
        <v>147.041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6" t="s">
        <v>85</v>
      </c>
      <c r="BK189" s="162">
        <f t="shared" si="29"/>
        <v>147.041</v>
      </c>
      <c r="BL189" s="16" t="s">
        <v>216</v>
      </c>
      <c r="BM189" s="160" t="s">
        <v>365</v>
      </c>
    </row>
    <row r="190" spans="2:65" s="28" customFormat="1" ht="24.15" customHeight="1">
      <c r="B190" s="149"/>
      <c r="C190" s="150" t="s">
        <v>366</v>
      </c>
      <c r="D190" s="150" t="s">
        <v>151</v>
      </c>
      <c r="E190" s="151" t="s">
        <v>367</v>
      </c>
      <c r="F190" s="152" t="s">
        <v>368</v>
      </c>
      <c r="G190" s="153" t="s">
        <v>159</v>
      </c>
      <c r="H190" s="154">
        <v>25</v>
      </c>
      <c r="I190" s="154">
        <v>1.57</v>
      </c>
      <c r="J190" s="154">
        <f t="shared" si="20"/>
        <v>39.25</v>
      </c>
      <c r="K190" s="155"/>
      <c r="L190" s="29"/>
      <c r="M190" s="156"/>
      <c r="N190" s="157" t="s">
        <v>38</v>
      </c>
      <c r="O190" s="158">
        <v>6.6000000000000003E-2</v>
      </c>
      <c r="P190" s="158">
        <f t="shared" si="21"/>
        <v>1.6500000000000001</v>
      </c>
      <c r="Q190" s="158">
        <v>0</v>
      </c>
      <c r="R190" s="158">
        <f t="shared" si="22"/>
        <v>0</v>
      </c>
      <c r="S190" s="158">
        <v>3.5599999999999998E-3</v>
      </c>
      <c r="T190" s="159">
        <f t="shared" si="23"/>
        <v>8.8999999999999996E-2</v>
      </c>
      <c r="AR190" s="160" t="s">
        <v>216</v>
      </c>
      <c r="AT190" s="160" t="s">
        <v>151</v>
      </c>
      <c r="AU190" s="160" t="s">
        <v>85</v>
      </c>
      <c r="AY190" s="16" t="s">
        <v>149</v>
      </c>
      <c r="BE190" s="161">
        <f t="shared" si="24"/>
        <v>0</v>
      </c>
      <c r="BF190" s="161">
        <f t="shared" si="25"/>
        <v>39.25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6" t="s">
        <v>85</v>
      </c>
      <c r="BK190" s="162">
        <f t="shared" si="29"/>
        <v>39.25</v>
      </c>
      <c r="BL190" s="16" t="s">
        <v>216</v>
      </c>
      <c r="BM190" s="160" t="s">
        <v>369</v>
      </c>
    </row>
    <row r="191" spans="2:65" s="28" customFormat="1" ht="33" customHeight="1">
      <c r="B191" s="149"/>
      <c r="C191" s="150" t="s">
        <v>370</v>
      </c>
      <c r="D191" s="150" t="s">
        <v>151</v>
      </c>
      <c r="E191" s="151" t="s">
        <v>371</v>
      </c>
      <c r="F191" s="152" t="s">
        <v>372</v>
      </c>
      <c r="G191" s="153" t="s">
        <v>250</v>
      </c>
      <c r="H191" s="154">
        <v>6</v>
      </c>
      <c r="I191" s="154">
        <v>1.784</v>
      </c>
      <c r="J191" s="154">
        <f t="shared" si="20"/>
        <v>10.704000000000001</v>
      </c>
      <c r="K191" s="155"/>
      <c r="L191" s="29"/>
      <c r="M191" s="156"/>
      <c r="N191" s="157" t="s">
        <v>38</v>
      </c>
      <c r="O191" s="158">
        <v>7.4999999999999997E-2</v>
      </c>
      <c r="P191" s="158">
        <f t="shared" si="21"/>
        <v>0.44999999999999996</v>
      </c>
      <c r="Q191" s="158">
        <v>0</v>
      </c>
      <c r="R191" s="158">
        <f t="shared" si="22"/>
        <v>0</v>
      </c>
      <c r="S191" s="158">
        <v>1.16E-3</v>
      </c>
      <c r="T191" s="159">
        <f t="shared" si="23"/>
        <v>6.96E-3</v>
      </c>
      <c r="AR191" s="160" t="s">
        <v>216</v>
      </c>
      <c r="AT191" s="160" t="s">
        <v>151</v>
      </c>
      <c r="AU191" s="160" t="s">
        <v>85</v>
      </c>
      <c r="AY191" s="16" t="s">
        <v>149</v>
      </c>
      <c r="BE191" s="161">
        <f t="shared" si="24"/>
        <v>0</v>
      </c>
      <c r="BF191" s="161">
        <f t="shared" si="25"/>
        <v>10.704000000000001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6" t="s">
        <v>85</v>
      </c>
      <c r="BK191" s="162">
        <f t="shared" si="29"/>
        <v>10.704000000000001</v>
      </c>
      <c r="BL191" s="16" t="s">
        <v>216</v>
      </c>
      <c r="BM191" s="160" t="s">
        <v>373</v>
      </c>
    </row>
    <row r="192" spans="2:65" s="28" customFormat="1" ht="21.75" customHeight="1">
      <c r="B192" s="149"/>
      <c r="C192" s="150" t="s">
        <v>374</v>
      </c>
      <c r="D192" s="150" t="s">
        <v>151</v>
      </c>
      <c r="E192" s="151" t="s">
        <v>375</v>
      </c>
      <c r="F192" s="152" t="s">
        <v>376</v>
      </c>
      <c r="G192" s="153" t="s">
        <v>250</v>
      </c>
      <c r="H192" s="154">
        <v>6</v>
      </c>
      <c r="I192" s="154">
        <v>1.3320000000000001</v>
      </c>
      <c r="J192" s="154">
        <f t="shared" si="20"/>
        <v>7.992</v>
      </c>
      <c r="K192" s="155"/>
      <c r="L192" s="29"/>
      <c r="M192" s="156"/>
      <c r="N192" s="157" t="s">
        <v>38</v>
      </c>
      <c r="O192" s="158">
        <v>5.6000000000000001E-2</v>
      </c>
      <c r="P192" s="158">
        <f t="shared" si="21"/>
        <v>0.33600000000000002</v>
      </c>
      <c r="Q192" s="158">
        <v>0</v>
      </c>
      <c r="R192" s="158">
        <f t="shared" si="22"/>
        <v>0</v>
      </c>
      <c r="S192" s="158">
        <v>1.5499999999999999E-3</v>
      </c>
      <c r="T192" s="159">
        <f t="shared" si="23"/>
        <v>9.2999999999999992E-3</v>
      </c>
      <c r="AR192" s="160" t="s">
        <v>216</v>
      </c>
      <c r="AT192" s="160" t="s">
        <v>151</v>
      </c>
      <c r="AU192" s="160" t="s">
        <v>85</v>
      </c>
      <c r="AY192" s="16" t="s">
        <v>149</v>
      </c>
      <c r="BE192" s="161">
        <f t="shared" si="24"/>
        <v>0</v>
      </c>
      <c r="BF192" s="161">
        <f t="shared" si="25"/>
        <v>7.992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6" t="s">
        <v>85</v>
      </c>
      <c r="BK192" s="162">
        <f t="shared" si="29"/>
        <v>7.992</v>
      </c>
      <c r="BL192" s="16" t="s">
        <v>216</v>
      </c>
      <c r="BM192" s="160" t="s">
        <v>377</v>
      </c>
    </row>
    <row r="193" spans="2:65" s="137" customFormat="1" ht="22.8" customHeight="1">
      <c r="B193" s="138"/>
      <c r="D193" s="139" t="s">
        <v>71</v>
      </c>
      <c r="E193" s="147" t="s">
        <v>378</v>
      </c>
      <c r="F193" s="147" t="s">
        <v>379</v>
      </c>
      <c r="J193" s="148">
        <f>BK193</f>
        <v>53.584000000000003</v>
      </c>
      <c r="L193" s="138"/>
      <c r="M193" s="142"/>
      <c r="P193" s="143">
        <f>SUM(P194:P195)</f>
        <v>3.1</v>
      </c>
      <c r="R193" s="143">
        <f>SUM(R194:R195)</f>
        <v>0</v>
      </c>
      <c r="T193" s="144">
        <f>SUM(T194:T195)</f>
        <v>0.11700000000000001</v>
      </c>
      <c r="AR193" s="139" t="s">
        <v>85</v>
      </c>
      <c r="AT193" s="145" t="s">
        <v>71</v>
      </c>
      <c r="AU193" s="145" t="s">
        <v>79</v>
      </c>
      <c r="AY193" s="139" t="s">
        <v>149</v>
      </c>
      <c r="BK193" s="146">
        <f>SUM(BK194:BK195)</f>
        <v>53.584000000000003</v>
      </c>
    </row>
    <row r="194" spans="2:65" s="28" customFormat="1" ht="24.15" customHeight="1">
      <c r="B194" s="149"/>
      <c r="C194" s="150" t="s">
        <v>380</v>
      </c>
      <c r="D194" s="150" t="s">
        <v>151</v>
      </c>
      <c r="E194" s="151" t="s">
        <v>381</v>
      </c>
      <c r="F194" s="152" t="s">
        <v>382</v>
      </c>
      <c r="G194" s="153" t="s">
        <v>250</v>
      </c>
      <c r="H194" s="154">
        <v>7</v>
      </c>
      <c r="I194" s="154">
        <v>1.728</v>
      </c>
      <c r="J194" s="154">
        <f>ROUND(I194*H194,3)</f>
        <v>12.096</v>
      </c>
      <c r="K194" s="155"/>
      <c r="L194" s="29"/>
      <c r="M194" s="156"/>
      <c r="N194" s="157" t="s">
        <v>38</v>
      </c>
      <c r="O194" s="158">
        <v>0.1</v>
      </c>
      <c r="P194" s="158">
        <f>O194*H194</f>
        <v>0.70000000000000007</v>
      </c>
      <c r="Q194" s="158">
        <v>0</v>
      </c>
      <c r="R194" s="158">
        <f>Q194*H194</f>
        <v>0</v>
      </c>
      <c r="S194" s="158">
        <v>3.0000000000000001E-3</v>
      </c>
      <c r="T194" s="159">
        <f>S194*H194</f>
        <v>2.1000000000000001E-2</v>
      </c>
      <c r="AR194" s="160" t="s">
        <v>216</v>
      </c>
      <c r="AT194" s="160" t="s">
        <v>151</v>
      </c>
      <c r="AU194" s="160" t="s">
        <v>85</v>
      </c>
      <c r="AY194" s="16" t="s">
        <v>149</v>
      </c>
      <c r="BE194" s="161">
        <f>IF(N194="základná",J194,0)</f>
        <v>0</v>
      </c>
      <c r="BF194" s="161">
        <f>IF(N194="znížená",J194,0)</f>
        <v>12.096</v>
      </c>
      <c r="BG194" s="161">
        <f>IF(N194="zákl. prenesená",J194,0)</f>
        <v>0</v>
      </c>
      <c r="BH194" s="161">
        <f>IF(N194="zníž. prenesená",J194,0)</f>
        <v>0</v>
      </c>
      <c r="BI194" s="161">
        <f>IF(N194="nulová",J194,0)</f>
        <v>0</v>
      </c>
      <c r="BJ194" s="16" t="s">
        <v>85</v>
      </c>
      <c r="BK194" s="162">
        <f>ROUND(I194*H194,3)</f>
        <v>12.096</v>
      </c>
      <c r="BL194" s="16" t="s">
        <v>216</v>
      </c>
      <c r="BM194" s="160" t="s">
        <v>383</v>
      </c>
    </row>
    <row r="195" spans="2:65" s="28" customFormat="1" ht="24.15" customHeight="1">
      <c r="B195" s="149"/>
      <c r="C195" s="150" t="s">
        <v>384</v>
      </c>
      <c r="D195" s="150" t="s">
        <v>151</v>
      </c>
      <c r="E195" s="151" t="s">
        <v>385</v>
      </c>
      <c r="F195" s="152" t="s">
        <v>386</v>
      </c>
      <c r="G195" s="153" t="s">
        <v>250</v>
      </c>
      <c r="H195" s="154">
        <v>16</v>
      </c>
      <c r="I195" s="154">
        <v>2.593</v>
      </c>
      <c r="J195" s="154">
        <f>ROUND(I195*H195,3)</f>
        <v>41.488</v>
      </c>
      <c r="K195" s="155"/>
      <c r="L195" s="29"/>
      <c r="M195" s="156"/>
      <c r="N195" s="157" t="s">
        <v>38</v>
      </c>
      <c r="O195" s="158">
        <v>0.15</v>
      </c>
      <c r="P195" s="158">
        <f>O195*H195</f>
        <v>2.4</v>
      </c>
      <c r="Q195" s="158">
        <v>0</v>
      </c>
      <c r="R195" s="158">
        <f>Q195*H195</f>
        <v>0</v>
      </c>
      <c r="S195" s="158">
        <v>6.0000000000000001E-3</v>
      </c>
      <c r="T195" s="159">
        <f>S195*H195</f>
        <v>9.6000000000000002E-2</v>
      </c>
      <c r="AR195" s="160" t="s">
        <v>216</v>
      </c>
      <c r="AT195" s="160" t="s">
        <v>151</v>
      </c>
      <c r="AU195" s="160" t="s">
        <v>85</v>
      </c>
      <c r="AY195" s="16" t="s">
        <v>149</v>
      </c>
      <c r="BE195" s="161">
        <f>IF(N195="základná",J195,0)</f>
        <v>0</v>
      </c>
      <c r="BF195" s="161">
        <f>IF(N195="znížená",J195,0)</f>
        <v>41.488</v>
      </c>
      <c r="BG195" s="161">
        <f>IF(N195="zákl. prenesená",J195,0)</f>
        <v>0</v>
      </c>
      <c r="BH195" s="161">
        <f>IF(N195="zníž. prenesená",J195,0)</f>
        <v>0</v>
      </c>
      <c r="BI195" s="161">
        <f>IF(N195="nulová",J195,0)</f>
        <v>0</v>
      </c>
      <c r="BJ195" s="16" t="s">
        <v>85</v>
      </c>
      <c r="BK195" s="162">
        <f>ROUND(I195*H195,3)</f>
        <v>41.488</v>
      </c>
      <c r="BL195" s="16" t="s">
        <v>216</v>
      </c>
      <c r="BM195" s="160" t="s">
        <v>387</v>
      </c>
    </row>
    <row r="196" spans="2:65" s="137" customFormat="1" ht="22.8" customHeight="1">
      <c r="B196" s="138"/>
      <c r="D196" s="139" t="s">
        <v>71</v>
      </c>
      <c r="E196" s="147" t="s">
        <v>388</v>
      </c>
      <c r="F196" s="147" t="s">
        <v>389</v>
      </c>
      <c r="J196" s="148">
        <f>BK196</f>
        <v>1291.9960000000001</v>
      </c>
      <c r="L196" s="138"/>
      <c r="M196" s="142"/>
      <c r="P196" s="143">
        <f>P197</f>
        <v>55.596905279999994</v>
      </c>
      <c r="R196" s="143">
        <f>R197</f>
        <v>2.65573728E-2</v>
      </c>
      <c r="T196" s="144">
        <f>T197</f>
        <v>0.578592</v>
      </c>
      <c r="AR196" s="139" t="s">
        <v>85</v>
      </c>
      <c r="AT196" s="145" t="s">
        <v>71</v>
      </c>
      <c r="AU196" s="145" t="s">
        <v>79</v>
      </c>
      <c r="AY196" s="139" t="s">
        <v>149</v>
      </c>
      <c r="BK196" s="146">
        <f>BK197</f>
        <v>1291.9960000000001</v>
      </c>
    </row>
    <row r="197" spans="2:65" s="28" customFormat="1" ht="33" customHeight="1">
      <c r="B197" s="149"/>
      <c r="C197" s="150" t="s">
        <v>390</v>
      </c>
      <c r="D197" s="150" t="s">
        <v>151</v>
      </c>
      <c r="E197" s="151" t="s">
        <v>391</v>
      </c>
      <c r="F197" s="152" t="s">
        <v>392</v>
      </c>
      <c r="G197" s="153" t="s">
        <v>393</v>
      </c>
      <c r="H197" s="154">
        <v>578.59199999999998</v>
      </c>
      <c r="I197" s="154">
        <v>2.2330000000000001</v>
      </c>
      <c r="J197" s="154">
        <f>ROUND(I197*H197,3)</f>
        <v>1291.9960000000001</v>
      </c>
      <c r="K197" s="155"/>
      <c r="L197" s="29"/>
      <c r="M197" s="156"/>
      <c r="N197" s="157" t="s">
        <v>38</v>
      </c>
      <c r="O197" s="158">
        <v>9.6089999999999995E-2</v>
      </c>
      <c r="P197" s="158">
        <f>O197*H197</f>
        <v>55.596905279999994</v>
      </c>
      <c r="Q197" s="158">
        <v>4.5899999999999998E-5</v>
      </c>
      <c r="R197" s="158">
        <f>Q197*H197</f>
        <v>2.65573728E-2</v>
      </c>
      <c r="S197" s="158">
        <v>1E-3</v>
      </c>
      <c r="T197" s="159">
        <f>S197*H197</f>
        <v>0.578592</v>
      </c>
      <c r="AR197" s="160" t="s">
        <v>216</v>
      </c>
      <c r="AT197" s="160" t="s">
        <v>151</v>
      </c>
      <c r="AU197" s="160" t="s">
        <v>85</v>
      </c>
      <c r="AY197" s="16" t="s">
        <v>149</v>
      </c>
      <c r="BE197" s="161">
        <f>IF(N197="základná",J197,0)</f>
        <v>0</v>
      </c>
      <c r="BF197" s="161">
        <f>IF(N197="znížená",J197,0)</f>
        <v>1291.9960000000001</v>
      </c>
      <c r="BG197" s="161">
        <f>IF(N197="zákl. prenesená",J197,0)</f>
        <v>0</v>
      </c>
      <c r="BH197" s="161">
        <f>IF(N197="zníž. prenesená",J197,0)</f>
        <v>0</v>
      </c>
      <c r="BI197" s="161">
        <f>IF(N197="nulová",J197,0)</f>
        <v>0</v>
      </c>
      <c r="BJ197" s="16" t="s">
        <v>85</v>
      </c>
      <c r="BK197" s="162">
        <f>ROUND(I197*H197,3)</f>
        <v>1291.9960000000001</v>
      </c>
      <c r="BL197" s="16" t="s">
        <v>216</v>
      </c>
      <c r="BM197" s="160" t="s">
        <v>394</v>
      </c>
    </row>
    <row r="198" spans="2:65" s="137" customFormat="1" ht="22.8" customHeight="1">
      <c r="B198" s="138"/>
      <c r="D198" s="139" t="s">
        <v>71</v>
      </c>
      <c r="E198" s="147" t="s">
        <v>395</v>
      </c>
      <c r="F198" s="147" t="s">
        <v>396</v>
      </c>
      <c r="J198" s="148">
        <f>BK198</f>
        <v>3185.8620000000001</v>
      </c>
      <c r="L198" s="138"/>
      <c r="M198" s="142"/>
      <c r="P198" s="143">
        <f>SUM(P199:P200)</f>
        <v>184.337965</v>
      </c>
      <c r="R198" s="143">
        <f>SUM(R199:R200)</f>
        <v>0</v>
      </c>
      <c r="T198" s="144">
        <f>SUM(T199:T200)</f>
        <v>1.0874830000000002</v>
      </c>
      <c r="AR198" s="139" t="s">
        <v>85</v>
      </c>
      <c r="AT198" s="145" t="s">
        <v>71</v>
      </c>
      <c r="AU198" s="145" t="s">
        <v>79</v>
      </c>
      <c r="AY198" s="139" t="s">
        <v>149</v>
      </c>
      <c r="BK198" s="146">
        <f>SUM(BK199:BK200)</f>
        <v>3185.8620000000001</v>
      </c>
    </row>
    <row r="199" spans="2:65" s="28" customFormat="1" ht="16.5" customHeight="1">
      <c r="B199" s="149"/>
      <c r="C199" s="150" t="s">
        <v>397</v>
      </c>
      <c r="D199" s="150" t="s">
        <v>151</v>
      </c>
      <c r="E199" s="151" t="s">
        <v>398</v>
      </c>
      <c r="F199" s="152" t="s">
        <v>399</v>
      </c>
      <c r="G199" s="153" t="s">
        <v>159</v>
      </c>
      <c r="H199" s="154">
        <v>532.50300000000004</v>
      </c>
      <c r="I199" s="154">
        <v>1.6419999999999999</v>
      </c>
      <c r="J199" s="154">
        <f>ROUND(I199*H199,3)</f>
        <v>874.37</v>
      </c>
      <c r="K199" s="155"/>
      <c r="L199" s="29"/>
      <c r="M199" s="156"/>
      <c r="N199" s="157" t="s">
        <v>38</v>
      </c>
      <c r="O199" s="158">
        <v>9.5000000000000001E-2</v>
      </c>
      <c r="P199" s="158">
        <f>O199*H199</f>
        <v>50.587785000000004</v>
      </c>
      <c r="Q199" s="158">
        <v>0</v>
      </c>
      <c r="R199" s="158">
        <f>Q199*H199</f>
        <v>0</v>
      </c>
      <c r="S199" s="158">
        <v>1E-3</v>
      </c>
      <c r="T199" s="159">
        <f>S199*H199</f>
        <v>0.53250300000000006</v>
      </c>
      <c r="AR199" s="160" t="s">
        <v>216</v>
      </c>
      <c r="AT199" s="160" t="s">
        <v>151</v>
      </c>
      <c r="AU199" s="160" t="s">
        <v>85</v>
      </c>
      <c r="AY199" s="16" t="s">
        <v>149</v>
      </c>
      <c r="BE199" s="161">
        <f>IF(N199="základná",J199,0)</f>
        <v>0</v>
      </c>
      <c r="BF199" s="161">
        <f>IF(N199="znížená",J199,0)</f>
        <v>874.37</v>
      </c>
      <c r="BG199" s="161">
        <f>IF(N199="zákl. prenesená",J199,0)</f>
        <v>0</v>
      </c>
      <c r="BH199" s="161">
        <f>IF(N199="zníž. prenesená",J199,0)</f>
        <v>0</v>
      </c>
      <c r="BI199" s="161">
        <f>IF(N199="nulová",J199,0)</f>
        <v>0</v>
      </c>
      <c r="BJ199" s="16" t="s">
        <v>85</v>
      </c>
      <c r="BK199" s="162">
        <f>ROUND(I199*H199,3)</f>
        <v>874.37</v>
      </c>
      <c r="BL199" s="16" t="s">
        <v>216</v>
      </c>
      <c r="BM199" s="160" t="s">
        <v>400</v>
      </c>
    </row>
    <row r="200" spans="2:65" s="28" customFormat="1" ht="24.15" customHeight="1">
      <c r="B200" s="149"/>
      <c r="C200" s="150" t="s">
        <v>401</v>
      </c>
      <c r="D200" s="150" t="s">
        <v>151</v>
      </c>
      <c r="E200" s="151" t="s">
        <v>402</v>
      </c>
      <c r="F200" s="152" t="s">
        <v>403</v>
      </c>
      <c r="G200" s="153" t="s">
        <v>154</v>
      </c>
      <c r="H200" s="154">
        <v>554.98</v>
      </c>
      <c r="I200" s="154">
        <v>4.165</v>
      </c>
      <c r="J200" s="154">
        <f>ROUND(I200*H200,3)</f>
        <v>2311.4920000000002</v>
      </c>
      <c r="K200" s="155"/>
      <c r="L200" s="29"/>
      <c r="M200" s="156"/>
      <c r="N200" s="157" t="s">
        <v>38</v>
      </c>
      <c r="O200" s="158">
        <v>0.24099999999999999</v>
      </c>
      <c r="P200" s="158">
        <f>O200*H200</f>
        <v>133.75018</v>
      </c>
      <c r="Q200" s="158">
        <v>0</v>
      </c>
      <c r="R200" s="158">
        <f>Q200*H200</f>
        <v>0</v>
      </c>
      <c r="S200" s="158">
        <v>1E-3</v>
      </c>
      <c r="T200" s="159">
        <f>S200*H200</f>
        <v>0.55498000000000003</v>
      </c>
      <c r="AR200" s="160" t="s">
        <v>216</v>
      </c>
      <c r="AT200" s="160" t="s">
        <v>151</v>
      </c>
      <c r="AU200" s="160" t="s">
        <v>85</v>
      </c>
      <c r="AY200" s="16" t="s">
        <v>149</v>
      </c>
      <c r="BE200" s="161">
        <f>IF(N200="základná",J200,0)</f>
        <v>0</v>
      </c>
      <c r="BF200" s="161">
        <f>IF(N200="znížená",J200,0)</f>
        <v>2311.4920000000002</v>
      </c>
      <c r="BG200" s="161">
        <f>IF(N200="zákl. prenesená",J200,0)</f>
        <v>0</v>
      </c>
      <c r="BH200" s="161">
        <f>IF(N200="zníž. prenesená",J200,0)</f>
        <v>0</v>
      </c>
      <c r="BI200" s="161">
        <f>IF(N200="nulová",J200,0)</f>
        <v>0</v>
      </c>
      <c r="BJ200" s="16" t="s">
        <v>85</v>
      </c>
      <c r="BK200" s="162">
        <f>ROUND(I200*H200,3)</f>
        <v>2311.4920000000002</v>
      </c>
      <c r="BL200" s="16" t="s">
        <v>216</v>
      </c>
      <c r="BM200" s="160" t="s">
        <v>404</v>
      </c>
    </row>
    <row r="201" spans="2:65" s="137" customFormat="1" ht="25.95" customHeight="1">
      <c r="B201" s="138"/>
      <c r="D201" s="139" t="s">
        <v>71</v>
      </c>
      <c r="E201" s="140" t="s">
        <v>405</v>
      </c>
      <c r="F201" s="140" t="s">
        <v>406</v>
      </c>
      <c r="J201" s="141">
        <f>BK201</f>
        <v>3156.39</v>
      </c>
      <c r="L201" s="138"/>
      <c r="M201" s="142"/>
      <c r="P201" s="143">
        <f>P202</f>
        <v>180.20000000000002</v>
      </c>
      <c r="R201" s="143">
        <f>R202</f>
        <v>0</v>
      </c>
      <c r="T201" s="144">
        <f>T202</f>
        <v>0</v>
      </c>
      <c r="AR201" s="139" t="s">
        <v>155</v>
      </c>
      <c r="AT201" s="145" t="s">
        <v>71</v>
      </c>
      <c r="AU201" s="145" t="s">
        <v>72</v>
      </c>
      <c r="AY201" s="139" t="s">
        <v>149</v>
      </c>
      <c r="BK201" s="146">
        <f>BK202</f>
        <v>3156.39</v>
      </c>
    </row>
    <row r="202" spans="2:65" s="28" customFormat="1" ht="16.5" customHeight="1">
      <c r="B202" s="149"/>
      <c r="C202" s="150" t="s">
        <v>407</v>
      </c>
      <c r="D202" s="150" t="s">
        <v>151</v>
      </c>
      <c r="E202" s="151" t="s">
        <v>408</v>
      </c>
      <c r="F202" s="152" t="s">
        <v>409</v>
      </c>
      <c r="G202" s="153" t="s">
        <v>410</v>
      </c>
      <c r="H202" s="154">
        <v>170</v>
      </c>
      <c r="I202" s="154">
        <v>18.567</v>
      </c>
      <c r="J202" s="154">
        <f>ROUND(I202*H202,3)</f>
        <v>3156.39</v>
      </c>
      <c r="K202" s="155"/>
      <c r="L202" s="29"/>
      <c r="M202" s="163"/>
      <c r="N202" s="164" t="s">
        <v>38</v>
      </c>
      <c r="O202" s="165">
        <v>1.06</v>
      </c>
      <c r="P202" s="165">
        <f>O202*H202</f>
        <v>180.20000000000002</v>
      </c>
      <c r="Q202" s="165">
        <v>0</v>
      </c>
      <c r="R202" s="165">
        <f>Q202*H202</f>
        <v>0</v>
      </c>
      <c r="S202" s="165">
        <v>0</v>
      </c>
      <c r="T202" s="166">
        <f>S202*H202</f>
        <v>0</v>
      </c>
      <c r="AR202" s="160" t="s">
        <v>411</v>
      </c>
      <c r="AT202" s="160" t="s">
        <v>151</v>
      </c>
      <c r="AU202" s="160" t="s">
        <v>79</v>
      </c>
      <c r="AY202" s="16" t="s">
        <v>149</v>
      </c>
      <c r="BE202" s="161">
        <f>IF(N202="základná",J202,0)</f>
        <v>0</v>
      </c>
      <c r="BF202" s="161">
        <f>IF(N202="znížená",J202,0)</f>
        <v>3156.39</v>
      </c>
      <c r="BG202" s="161">
        <f>IF(N202="zákl. prenesená",J202,0)</f>
        <v>0</v>
      </c>
      <c r="BH202" s="161">
        <f>IF(N202="zníž. prenesená",J202,0)</f>
        <v>0</v>
      </c>
      <c r="BI202" s="161">
        <f>IF(N202="nulová",J202,0)</f>
        <v>0</v>
      </c>
      <c r="BJ202" s="16" t="s">
        <v>85</v>
      </c>
      <c r="BK202" s="162">
        <f>ROUND(I202*H202,3)</f>
        <v>3156.39</v>
      </c>
      <c r="BL202" s="16" t="s">
        <v>411</v>
      </c>
      <c r="BM202" s="160" t="s">
        <v>412</v>
      </c>
    </row>
    <row r="203" spans="2:65" s="28" customFormat="1" ht="6.9" customHeight="1">
      <c r="B203" s="45"/>
      <c r="C203" s="46"/>
      <c r="D203" s="46"/>
      <c r="E203" s="46"/>
      <c r="F203" s="46"/>
      <c r="G203" s="46"/>
      <c r="H203" s="46"/>
      <c r="I203" s="46"/>
      <c r="J203" s="46"/>
      <c r="K203" s="46"/>
      <c r="L203" s="29"/>
    </row>
  </sheetData>
  <autoFilter ref="C130:K202" xr:uid="{00000000-0009-0000-0000-000001000000}"/>
  <mergeCells count="12">
    <mergeCell ref="E121:H121"/>
    <mergeCell ref="E123:H123"/>
    <mergeCell ref="E29:H29"/>
    <mergeCell ref="E85:H85"/>
    <mergeCell ref="E87:H87"/>
    <mergeCell ref="E89:H89"/>
    <mergeCell ref="E119:H11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74"/>
  <sheetViews>
    <sheetView showGridLines="0" topLeftCell="A338" zoomScaleNormal="100" workbookViewId="0">
      <selection activeCell="X295" sqref="X295"/>
    </sheetView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ht="12" customHeight="1">
      <c r="B8" s="19"/>
      <c r="D8" s="25" t="s">
        <v>115</v>
      </c>
      <c r="L8" s="19"/>
    </row>
    <row r="9" spans="2:46" s="28" customFormat="1" ht="16.5" customHeight="1">
      <c r="B9" s="29"/>
      <c r="E9" s="191" t="s">
        <v>116</v>
      </c>
      <c r="F9" s="191"/>
      <c r="G9" s="191"/>
      <c r="H9" s="191"/>
      <c r="L9" s="29"/>
    </row>
    <row r="10" spans="2:46" s="28" customFormat="1" ht="12" customHeight="1">
      <c r="B10" s="29"/>
      <c r="D10" s="25" t="s">
        <v>117</v>
      </c>
      <c r="L10" s="29"/>
    </row>
    <row r="11" spans="2:46" s="28" customFormat="1" ht="16.5" customHeight="1">
      <c r="B11" s="29"/>
      <c r="E11" s="2" t="s">
        <v>413</v>
      </c>
      <c r="F11" s="2"/>
      <c r="G11" s="2"/>
      <c r="H11" s="2"/>
      <c r="L11" s="29"/>
    </row>
    <row r="12" spans="2:46" s="28" customFormat="1">
      <c r="B12" s="29"/>
      <c r="L12" s="29"/>
    </row>
    <row r="13" spans="2:46" s="28" customFormat="1" ht="12" customHeight="1">
      <c r="B13" s="29"/>
      <c r="D13" s="25" t="s">
        <v>13</v>
      </c>
      <c r="F13" s="23"/>
      <c r="I13" s="25" t="s">
        <v>14</v>
      </c>
      <c r="J13" s="23"/>
      <c r="L13" s="29"/>
    </row>
    <row r="14" spans="2:46" s="28" customFormat="1" ht="12" customHeight="1">
      <c r="B14" s="29"/>
      <c r="D14" s="25" t="s">
        <v>15</v>
      </c>
      <c r="F14" s="23" t="s">
        <v>16</v>
      </c>
      <c r="I14" s="25" t="s">
        <v>17</v>
      </c>
      <c r="J14" s="55" t="str">
        <f>'Rekapitulácia stavby'!AN8</f>
        <v>8. 7. 2025</v>
      </c>
      <c r="L14" s="29"/>
    </row>
    <row r="15" spans="2:46" s="28" customFormat="1" ht="10.8" customHeight="1">
      <c r="B15" s="29"/>
      <c r="L15" s="29"/>
    </row>
    <row r="16" spans="2:46" s="28" customFormat="1" ht="12" customHeight="1">
      <c r="B16" s="29"/>
      <c r="D16" s="25" t="s">
        <v>19</v>
      </c>
      <c r="I16" s="25" t="s">
        <v>20</v>
      </c>
      <c r="J16" s="23"/>
      <c r="L16" s="29"/>
    </row>
    <row r="17" spans="2:12" s="28" customFormat="1" ht="18" customHeight="1">
      <c r="B17" s="29"/>
      <c r="E17" s="23" t="s">
        <v>21</v>
      </c>
      <c r="I17" s="25" t="s">
        <v>22</v>
      </c>
      <c r="J17" s="23"/>
      <c r="L17" s="29"/>
    </row>
    <row r="18" spans="2:12" s="28" customFormat="1" ht="6.9" customHeight="1">
      <c r="B18" s="29"/>
      <c r="L18" s="29"/>
    </row>
    <row r="19" spans="2:12" s="28" customFormat="1" ht="12" customHeight="1">
      <c r="B19" s="29"/>
      <c r="D19" s="25" t="s">
        <v>23</v>
      </c>
      <c r="I19" s="25" t="s">
        <v>20</v>
      </c>
      <c r="J19" s="23">
        <f>'Rekapitulácia stavby'!AN13</f>
        <v>0</v>
      </c>
      <c r="L19" s="29"/>
    </row>
    <row r="20" spans="2:12" s="28" customFormat="1" ht="18" customHeight="1">
      <c r="B20" s="29"/>
      <c r="E20" s="13" t="str">
        <f>'Rekapitulácia stavby'!E14</f>
        <v xml:space="preserve"> </v>
      </c>
      <c r="F20" s="13"/>
      <c r="G20" s="13"/>
      <c r="H20" s="13"/>
      <c r="I20" s="25" t="s">
        <v>22</v>
      </c>
      <c r="J20" s="23">
        <f>'Rekapitulácia stavby'!AN14</f>
        <v>0</v>
      </c>
      <c r="L20" s="29"/>
    </row>
    <row r="21" spans="2:12" s="28" customFormat="1" ht="6.9" customHeight="1">
      <c r="B21" s="29"/>
      <c r="L21" s="29"/>
    </row>
    <row r="22" spans="2:12" s="28" customFormat="1" ht="12" customHeight="1">
      <c r="B22" s="29"/>
      <c r="D22" s="25" t="s">
        <v>25</v>
      </c>
      <c r="I22" s="25" t="s">
        <v>20</v>
      </c>
      <c r="J22" s="23"/>
      <c r="L22" s="29"/>
    </row>
    <row r="23" spans="2:12" s="28" customFormat="1" ht="18" customHeight="1">
      <c r="B23" s="29"/>
      <c r="E23" s="23" t="s">
        <v>26</v>
      </c>
      <c r="I23" s="25" t="s">
        <v>22</v>
      </c>
      <c r="J23" s="23"/>
      <c r="L23" s="29"/>
    </row>
    <row r="24" spans="2:12" s="28" customFormat="1" ht="6.9" customHeight="1">
      <c r="B24" s="29"/>
      <c r="L24" s="29"/>
    </row>
    <row r="25" spans="2:12" s="28" customFormat="1" ht="12" customHeight="1">
      <c r="B25" s="29"/>
      <c r="D25" s="25" t="s">
        <v>28</v>
      </c>
      <c r="I25" s="25" t="s">
        <v>20</v>
      </c>
      <c r="J25" s="23"/>
      <c r="L25" s="29"/>
    </row>
    <row r="26" spans="2:12" s="28" customFormat="1" ht="18" customHeight="1">
      <c r="B26" s="29"/>
      <c r="E26" s="23" t="s">
        <v>29</v>
      </c>
      <c r="I26" s="25" t="s">
        <v>22</v>
      </c>
      <c r="J26" s="23"/>
      <c r="L26" s="29"/>
    </row>
    <row r="27" spans="2:12" s="28" customFormat="1" ht="6.9" customHeight="1">
      <c r="B27" s="29"/>
      <c r="L27" s="29"/>
    </row>
    <row r="28" spans="2:12" s="28" customFormat="1" ht="12" customHeight="1">
      <c r="B28" s="29"/>
      <c r="D28" s="25" t="s">
        <v>30</v>
      </c>
      <c r="L28" s="29"/>
    </row>
    <row r="29" spans="2:12" s="99" customFormat="1" ht="35.25" customHeight="1">
      <c r="B29" s="100"/>
      <c r="E29" s="11" t="s">
        <v>31</v>
      </c>
      <c r="F29" s="11"/>
      <c r="G29" s="11"/>
      <c r="H29" s="11"/>
      <c r="L29" s="100"/>
    </row>
    <row r="30" spans="2:12" s="28" customFormat="1" ht="6.9" customHeight="1">
      <c r="B30" s="29"/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25.5" customHeight="1">
      <c r="B32" s="29"/>
      <c r="D32" s="101" t="s">
        <v>32</v>
      </c>
      <c r="J32" s="69">
        <f>ROUND(J145, 3)</f>
        <v>638552.97199999995</v>
      </c>
      <c r="L32" s="29"/>
    </row>
    <row r="33" spans="2:12" s="28" customFormat="1" ht="6.9" customHeight="1">
      <c r="B33" s="29"/>
      <c r="D33" s="56"/>
      <c r="E33" s="56"/>
      <c r="F33" s="56"/>
      <c r="G33" s="56"/>
      <c r="H33" s="56"/>
      <c r="I33" s="56"/>
      <c r="J33" s="56"/>
      <c r="K33" s="56"/>
      <c r="L33" s="29"/>
    </row>
    <row r="34" spans="2:12" s="28" customFormat="1" ht="14.4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28" customFormat="1" ht="14.4" customHeight="1">
      <c r="B35" s="29"/>
      <c r="D35" s="102" t="s">
        <v>36</v>
      </c>
      <c r="E35" s="35" t="s">
        <v>37</v>
      </c>
      <c r="F35" s="103">
        <f>ROUND((SUM(BE145:BE373)),  3)</f>
        <v>0</v>
      </c>
      <c r="G35" s="104"/>
      <c r="H35" s="104"/>
      <c r="I35" s="105">
        <v>0.23</v>
      </c>
      <c r="J35" s="103">
        <f>ROUND(((SUM(BE145:BE373))*I35),  3)</f>
        <v>0</v>
      </c>
      <c r="L35" s="29"/>
    </row>
    <row r="36" spans="2:12" s="28" customFormat="1" ht="14.4" customHeight="1">
      <c r="B36" s="29"/>
      <c r="E36" s="35" t="s">
        <v>38</v>
      </c>
      <c r="F36" s="91">
        <f>ROUND((SUM(BF145:BF373)),  3)</f>
        <v>638552.97199999995</v>
      </c>
      <c r="I36" s="106">
        <v>0.23</v>
      </c>
      <c r="J36" s="91">
        <f>ROUND(((SUM(BF145:BF373))*I36),  3)</f>
        <v>146867.18400000001</v>
      </c>
      <c r="L36" s="29"/>
    </row>
    <row r="37" spans="2:12" s="28" customFormat="1" ht="14.4" hidden="1" customHeight="1">
      <c r="B37" s="29"/>
      <c r="E37" s="25" t="s">
        <v>39</v>
      </c>
      <c r="F37" s="91">
        <f>ROUND((SUM(BG145:BG373)),  3)</f>
        <v>0</v>
      </c>
      <c r="I37" s="106">
        <v>0.23</v>
      </c>
      <c r="J37" s="91">
        <f>0</f>
        <v>0</v>
      </c>
      <c r="L37" s="29"/>
    </row>
    <row r="38" spans="2:12" s="28" customFormat="1" ht="14.4" hidden="1" customHeight="1">
      <c r="B38" s="29"/>
      <c r="E38" s="25" t="s">
        <v>40</v>
      </c>
      <c r="F38" s="91">
        <f>ROUND((SUM(BH145:BH373)),  3)</f>
        <v>0</v>
      </c>
      <c r="I38" s="106">
        <v>0.23</v>
      </c>
      <c r="J38" s="91">
        <f>0</f>
        <v>0</v>
      </c>
      <c r="L38" s="29"/>
    </row>
    <row r="39" spans="2:12" s="28" customFormat="1" ht="14.4" hidden="1" customHeight="1">
      <c r="B39" s="29"/>
      <c r="E39" s="35" t="s">
        <v>41</v>
      </c>
      <c r="F39" s="103">
        <f>ROUND((SUM(BI145:BI373)),  3)</f>
        <v>0</v>
      </c>
      <c r="G39" s="104"/>
      <c r="H39" s="104"/>
      <c r="I39" s="105">
        <v>0</v>
      </c>
      <c r="J39" s="103">
        <f>0</f>
        <v>0</v>
      </c>
      <c r="L39" s="29"/>
    </row>
    <row r="40" spans="2:12" s="28" customFormat="1" ht="6.9" customHeight="1">
      <c r="B40" s="29"/>
      <c r="L40" s="29"/>
    </row>
    <row r="41" spans="2:12" s="28" customFormat="1" ht="25.5" customHeight="1">
      <c r="B41" s="29"/>
      <c r="C41" s="107"/>
      <c r="D41" s="108" t="s">
        <v>42</v>
      </c>
      <c r="E41" s="59"/>
      <c r="F41" s="59"/>
      <c r="G41" s="109" t="s">
        <v>43</v>
      </c>
      <c r="H41" s="110" t="s">
        <v>44</v>
      </c>
      <c r="I41" s="59"/>
      <c r="J41" s="111">
        <f>SUM(J32:J39)</f>
        <v>785420.15599999996</v>
      </c>
      <c r="K41" s="112"/>
      <c r="L41" s="29"/>
    </row>
    <row r="42" spans="2:12" s="28" customFormat="1" ht="14.4" customHeight="1">
      <c r="B42" s="29"/>
      <c r="L42" s="2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12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12" s="28" customFormat="1" ht="24.9" customHeight="1">
      <c r="B82" s="29"/>
      <c r="C82" s="20" t="s">
        <v>119</v>
      </c>
      <c r="L82" s="29"/>
    </row>
    <row r="83" spans="2:12" s="28" customFormat="1" ht="6.9" customHeight="1">
      <c r="B83" s="29"/>
      <c r="L83" s="29"/>
    </row>
    <row r="84" spans="2:12" s="28" customFormat="1" ht="12" customHeight="1">
      <c r="B84" s="29"/>
      <c r="C84" s="25" t="s">
        <v>11</v>
      </c>
      <c r="L84" s="29"/>
    </row>
    <row r="85" spans="2:12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12" ht="12" customHeight="1">
      <c r="B86" s="19"/>
      <c r="C86" s="25" t="s">
        <v>115</v>
      </c>
      <c r="L86" s="19"/>
    </row>
    <row r="87" spans="2:12" s="28" customFormat="1" ht="16.5" customHeight="1">
      <c r="B87" s="29"/>
      <c r="E87" s="191" t="s">
        <v>116</v>
      </c>
      <c r="F87" s="191"/>
      <c r="G87" s="191"/>
      <c r="H87" s="191"/>
      <c r="L87" s="29"/>
    </row>
    <row r="88" spans="2:12" s="28" customFormat="1" ht="12" customHeight="1">
      <c r="B88" s="29"/>
      <c r="C88" s="25" t="s">
        <v>117</v>
      </c>
      <c r="L88" s="29"/>
    </row>
    <row r="89" spans="2:12" s="28" customFormat="1" ht="16.5" customHeight="1">
      <c r="B89" s="29"/>
      <c r="E89" s="2" t="str">
        <f>E11</f>
        <v>01.2 - 2. ASR - novonavrhované konštrukcie</v>
      </c>
      <c r="F89" s="2"/>
      <c r="G89" s="2"/>
      <c r="H89" s="2"/>
      <c r="L89" s="29"/>
    </row>
    <row r="90" spans="2:12" s="28" customFormat="1" ht="6.9" customHeight="1">
      <c r="B90" s="29"/>
      <c r="L90" s="29"/>
    </row>
    <row r="91" spans="2:12" s="28" customFormat="1" ht="12" customHeight="1">
      <c r="B91" s="29"/>
      <c r="C91" s="25" t="s">
        <v>15</v>
      </c>
      <c r="F91" s="23" t="str">
        <f>F14</f>
        <v>Medzilaborce</v>
      </c>
      <c r="I91" s="25" t="s">
        <v>17</v>
      </c>
      <c r="J91" s="55" t="str">
        <f>IF(J14="","",J14)</f>
        <v>8. 7. 2025</v>
      </c>
      <c r="L91" s="29"/>
    </row>
    <row r="92" spans="2:12" s="28" customFormat="1" ht="6.9" customHeight="1">
      <c r="B92" s="29"/>
      <c r="L92" s="29"/>
    </row>
    <row r="93" spans="2:12" s="28" customFormat="1" ht="40.049999999999997" customHeight="1">
      <c r="B93" s="29"/>
      <c r="C93" s="25" t="s">
        <v>19</v>
      </c>
      <c r="F93" s="23" t="str">
        <f>E17</f>
        <v>ÚSVIT- ML, n.o., Čapajevova 4923,23, Prešov</v>
      </c>
      <c r="I93" s="25" t="s">
        <v>25</v>
      </c>
      <c r="J93" s="26" t="str">
        <f>E23</f>
        <v>HYDROARCH, s.r.o., Prešov, Ing.arch.Gryglak</v>
      </c>
      <c r="L93" s="29"/>
    </row>
    <row r="94" spans="2:12" s="28" customFormat="1" ht="15.15" customHeight="1">
      <c r="B94" s="29"/>
      <c r="C94" s="25" t="s">
        <v>23</v>
      </c>
      <c r="F94" s="23" t="str">
        <f>IF(E20="","",E20)</f>
        <v xml:space="preserve"> </v>
      </c>
      <c r="I94" s="25" t="s">
        <v>28</v>
      </c>
      <c r="J94" s="26" t="str">
        <f>E26</f>
        <v>Ing.Ivana Brecková</v>
      </c>
      <c r="L94" s="29"/>
    </row>
    <row r="95" spans="2:12" s="28" customFormat="1" ht="10.35" customHeight="1">
      <c r="B95" s="29"/>
      <c r="L95" s="29"/>
    </row>
    <row r="96" spans="2:12" s="28" customFormat="1" ht="29.25" customHeight="1">
      <c r="B96" s="29"/>
      <c r="C96" s="115" t="s">
        <v>120</v>
      </c>
      <c r="D96" s="107"/>
      <c r="E96" s="107"/>
      <c r="F96" s="107"/>
      <c r="G96" s="107"/>
      <c r="H96" s="107"/>
      <c r="I96" s="107"/>
      <c r="J96" s="116" t="s">
        <v>121</v>
      </c>
      <c r="K96" s="107"/>
      <c r="L96" s="29"/>
    </row>
    <row r="97" spans="2:47" s="28" customFormat="1" ht="10.35" customHeight="1">
      <c r="B97" s="29"/>
      <c r="L97" s="29"/>
    </row>
    <row r="98" spans="2:47" s="28" customFormat="1" ht="22.8" customHeight="1">
      <c r="B98" s="29"/>
      <c r="C98" s="117" t="s">
        <v>122</v>
      </c>
      <c r="J98" s="69">
        <f>J145</f>
        <v>638552.97199999983</v>
      </c>
      <c r="L98" s="29"/>
      <c r="AU98" s="16" t="s">
        <v>123</v>
      </c>
    </row>
    <row r="99" spans="2:47" s="118" customFormat="1" ht="24.9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J146</f>
        <v>275426.54199999996</v>
      </c>
      <c r="L99" s="119"/>
    </row>
    <row r="100" spans="2:47" s="88" customFormat="1" ht="19.95" customHeight="1">
      <c r="B100" s="123"/>
      <c r="D100" s="124" t="s">
        <v>125</v>
      </c>
      <c r="E100" s="125"/>
      <c r="F100" s="125"/>
      <c r="G100" s="125"/>
      <c r="H100" s="125"/>
      <c r="I100" s="125"/>
      <c r="J100" s="126">
        <f>J147</f>
        <v>1545.588</v>
      </c>
      <c r="L100" s="123"/>
    </row>
    <row r="101" spans="2:47" s="88" customFormat="1" ht="19.95" customHeight="1">
      <c r="B101" s="123"/>
      <c r="D101" s="124" t="s">
        <v>126</v>
      </c>
      <c r="E101" s="125"/>
      <c r="F101" s="125"/>
      <c r="G101" s="125"/>
      <c r="H101" s="125"/>
      <c r="I101" s="125"/>
      <c r="J101" s="126">
        <f>J150</f>
        <v>1827.2950000000001</v>
      </c>
      <c r="L101" s="123"/>
    </row>
    <row r="102" spans="2:47" s="88" customFormat="1" ht="19.95" customHeight="1">
      <c r="B102" s="123"/>
      <c r="D102" s="124" t="s">
        <v>414</v>
      </c>
      <c r="E102" s="125"/>
      <c r="F102" s="125"/>
      <c r="G102" s="125"/>
      <c r="H102" s="125"/>
      <c r="I102" s="125"/>
      <c r="J102" s="126">
        <f>J156</f>
        <v>58543.254999999983</v>
      </c>
      <c r="L102" s="123"/>
    </row>
    <row r="103" spans="2:47" s="88" customFormat="1" ht="19.95" customHeight="1">
      <c r="B103" s="123"/>
      <c r="D103" s="124" t="s">
        <v>415</v>
      </c>
      <c r="E103" s="125"/>
      <c r="F103" s="125"/>
      <c r="G103" s="125"/>
      <c r="H103" s="125"/>
      <c r="I103" s="125"/>
      <c r="J103" s="126">
        <f>J168</f>
        <v>1143.7179999999998</v>
      </c>
      <c r="L103" s="123"/>
    </row>
    <row r="104" spans="2:47" s="88" customFormat="1" ht="19.95" customHeight="1">
      <c r="B104" s="123"/>
      <c r="D104" s="124" t="s">
        <v>416</v>
      </c>
      <c r="E104" s="125"/>
      <c r="F104" s="125"/>
      <c r="G104" s="125"/>
      <c r="H104" s="125"/>
      <c r="I104" s="125"/>
      <c r="J104" s="126">
        <f>J175</f>
        <v>479.19400000000002</v>
      </c>
      <c r="L104" s="123"/>
    </row>
    <row r="105" spans="2:47" s="88" customFormat="1" ht="19.95" customHeight="1">
      <c r="B105" s="123"/>
      <c r="D105" s="124" t="s">
        <v>417</v>
      </c>
      <c r="E105" s="125"/>
      <c r="F105" s="125"/>
      <c r="G105" s="125"/>
      <c r="H105" s="125"/>
      <c r="I105" s="125"/>
      <c r="J105" s="126">
        <f>J177</f>
        <v>162820.92299999998</v>
      </c>
      <c r="L105" s="123"/>
    </row>
    <row r="106" spans="2:47" s="88" customFormat="1" ht="19.95" customHeight="1">
      <c r="B106" s="123"/>
      <c r="D106" s="124" t="s">
        <v>127</v>
      </c>
      <c r="E106" s="125"/>
      <c r="F106" s="125"/>
      <c r="G106" s="125"/>
      <c r="H106" s="125"/>
      <c r="I106" s="125"/>
      <c r="J106" s="126">
        <f>J206</f>
        <v>25389.454000000002</v>
      </c>
      <c r="L106" s="123"/>
    </row>
    <row r="107" spans="2:47" s="88" customFormat="1" ht="19.95" customHeight="1">
      <c r="B107" s="123"/>
      <c r="D107" s="124" t="s">
        <v>418</v>
      </c>
      <c r="E107" s="125"/>
      <c r="F107" s="125"/>
      <c r="G107" s="125"/>
      <c r="H107" s="125"/>
      <c r="I107" s="125"/>
      <c r="J107" s="126">
        <f>J225</f>
        <v>23677.115000000002</v>
      </c>
      <c r="L107" s="123"/>
    </row>
    <row r="108" spans="2:47" s="118" customFormat="1" ht="24.9" customHeight="1">
      <c r="B108" s="119"/>
      <c r="D108" s="120" t="s">
        <v>128</v>
      </c>
      <c r="E108" s="121"/>
      <c r="F108" s="121"/>
      <c r="G108" s="121"/>
      <c r="H108" s="121"/>
      <c r="I108" s="121"/>
      <c r="J108" s="122">
        <f>J227</f>
        <v>306523.13999999996</v>
      </c>
      <c r="L108" s="119"/>
    </row>
    <row r="109" spans="2:47" s="88" customFormat="1" ht="19.95" customHeight="1">
      <c r="B109" s="123"/>
      <c r="D109" s="124" t="s">
        <v>419</v>
      </c>
      <c r="E109" s="125"/>
      <c r="F109" s="125"/>
      <c r="G109" s="125"/>
      <c r="H109" s="125"/>
      <c r="I109" s="125"/>
      <c r="J109" s="126">
        <f>J228</f>
        <v>24164.931000000004</v>
      </c>
      <c r="L109" s="123"/>
    </row>
    <row r="110" spans="2:47" s="88" customFormat="1" ht="19.95" customHeight="1">
      <c r="B110" s="123"/>
      <c r="D110" s="124" t="s">
        <v>420</v>
      </c>
      <c r="E110" s="125"/>
      <c r="F110" s="125"/>
      <c r="G110" s="125"/>
      <c r="H110" s="125"/>
      <c r="I110" s="125"/>
      <c r="J110" s="126">
        <f>J246</f>
        <v>5643.0300000000007</v>
      </c>
      <c r="L110" s="123"/>
    </row>
    <row r="111" spans="2:47" s="88" customFormat="1" ht="19.95" customHeight="1">
      <c r="B111" s="123"/>
      <c r="D111" s="124" t="s">
        <v>129</v>
      </c>
      <c r="E111" s="125"/>
      <c r="F111" s="125"/>
      <c r="G111" s="125"/>
      <c r="H111" s="125"/>
      <c r="I111" s="125"/>
      <c r="J111" s="126">
        <f>J263</f>
        <v>99024.860000000015</v>
      </c>
      <c r="L111" s="123"/>
    </row>
    <row r="112" spans="2:47" s="88" customFormat="1" ht="19.95" customHeight="1">
      <c r="B112" s="123"/>
      <c r="D112" s="124" t="s">
        <v>421</v>
      </c>
      <c r="E112" s="125"/>
      <c r="F112" s="125"/>
      <c r="G112" s="125"/>
      <c r="H112" s="125"/>
      <c r="I112" s="125"/>
      <c r="J112" s="126">
        <f>J276</f>
        <v>651.08499999999992</v>
      </c>
      <c r="L112" s="123"/>
    </row>
    <row r="113" spans="2:12" s="88" customFormat="1" ht="19.95" customHeight="1">
      <c r="B113" s="123"/>
      <c r="D113" s="124" t="s">
        <v>422</v>
      </c>
      <c r="E113" s="125"/>
      <c r="F113" s="125"/>
      <c r="G113" s="125"/>
      <c r="H113" s="125"/>
      <c r="I113" s="125"/>
      <c r="J113" s="126">
        <f>J282</f>
        <v>1134.0609999999999</v>
      </c>
      <c r="L113" s="123"/>
    </row>
    <row r="114" spans="2:12" s="88" customFormat="1" ht="19.95" customHeight="1">
      <c r="B114" s="123"/>
      <c r="D114" s="124" t="s">
        <v>130</v>
      </c>
      <c r="E114" s="125"/>
      <c r="F114" s="125"/>
      <c r="G114" s="125"/>
      <c r="H114" s="125"/>
      <c r="I114" s="125"/>
      <c r="J114" s="126">
        <f>J285</f>
        <v>9393.530999999999</v>
      </c>
      <c r="L114" s="123"/>
    </row>
    <row r="115" spans="2:12" s="88" customFormat="1" ht="19.95" customHeight="1">
      <c r="B115" s="123"/>
      <c r="D115" s="124" t="s">
        <v>131</v>
      </c>
      <c r="E115" s="125"/>
      <c r="F115" s="125"/>
      <c r="G115" s="125"/>
      <c r="H115" s="125"/>
      <c r="I115" s="125"/>
      <c r="J115" s="126">
        <f>J291</f>
        <v>79515.232999999978</v>
      </c>
      <c r="L115" s="123"/>
    </row>
    <row r="116" spans="2:12" s="88" customFormat="1" ht="19.95" customHeight="1">
      <c r="B116" s="123"/>
      <c r="D116" s="124" t="s">
        <v>132</v>
      </c>
      <c r="E116" s="125"/>
      <c r="F116" s="125"/>
      <c r="G116" s="125"/>
      <c r="H116" s="125"/>
      <c r="I116" s="125"/>
      <c r="J116" s="126">
        <f>J332</f>
        <v>16372.005999999999</v>
      </c>
      <c r="L116" s="123"/>
    </row>
    <row r="117" spans="2:12" s="88" customFormat="1" ht="19.95" customHeight="1">
      <c r="B117" s="123"/>
      <c r="D117" s="124" t="s">
        <v>423</v>
      </c>
      <c r="E117" s="125"/>
      <c r="F117" s="125"/>
      <c r="G117" s="125"/>
      <c r="H117" s="125"/>
      <c r="I117" s="125"/>
      <c r="J117" s="126">
        <f>J343</f>
        <v>12800.463</v>
      </c>
      <c r="L117" s="123"/>
    </row>
    <row r="118" spans="2:12" s="88" customFormat="1" ht="19.95" customHeight="1">
      <c r="B118" s="123"/>
      <c r="D118" s="124" t="s">
        <v>133</v>
      </c>
      <c r="E118" s="125"/>
      <c r="F118" s="125"/>
      <c r="G118" s="125"/>
      <c r="H118" s="125"/>
      <c r="I118" s="125"/>
      <c r="J118" s="126">
        <f>J350</f>
        <v>27334.605</v>
      </c>
      <c r="L118" s="123"/>
    </row>
    <row r="119" spans="2:12" s="88" customFormat="1" ht="19.95" customHeight="1">
      <c r="B119" s="123"/>
      <c r="D119" s="124" t="s">
        <v>424</v>
      </c>
      <c r="E119" s="125"/>
      <c r="F119" s="125"/>
      <c r="G119" s="125"/>
      <c r="H119" s="125"/>
      <c r="I119" s="125"/>
      <c r="J119" s="126">
        <f>J355</f>
        <v>23374.763000000003</v>
      </c>
      <c r="L119" s="123"/>
    </row>
    <row r="120" spans="2:12" s="88" customFormat="1" ht="19.95" customHeight="1">
      <c r="B120" s="123"/>
      <c r="D120" s="124" t="s">
        <v>425</v>
      </c>
      <c r="E120" s="125"/>
      <c r="F120" s="125"/>
      <c r="G120" s="125"/>
      <c r="H120" s="125"/>
      <c r="I120" s="125"/>
      <c r="J120" s="126">
        <f>J359</f>
        <v>3665.6089999999999</v>
      </c>
      <c r="L120" s="123"/>
    </row>
    <row r="121" spans="2:12" s="88" customFormat="1" ht="19.95" customHeight="1">
      <c r="B121" s="123"/>
      <c r="D121" s="124" t="s">
        <v>426</v>
      </c>
      <c r="E121" s="125"/>
      <c r="F121" s="125"/>
      <c r="G121" s="125"/>
      <c r="H121" s="125"/>
      <c r="I121" s="125"/>
      <c r="J121" s="126">
        <f>J365</f>
        <v>3448.9629999999997</v>
      </c>
      <c r="L121" s="123"/>
    </row>
    <row r="122" spans="2:12" s="118" customFormat="1" ht="24.9" customHeight="1">
      <c r="B122" s="119"/>
      <c r="D122" s="120" t="s">
        <v>134</v>
      </c>
      <c r="E122" s="121"/>
      <c r="F122" s="121"/>
      <c r="G122" s="121"/>
      <c r="H122" s="121"/>
      <c r="I122" s="121"/>
      <c r="J122" s="122">
        <f>J368</f>
        <v>1578.1949999999999</v>
      </c>
      <c r="L122" s="119"/>
    </row>
    <row r="123" spans="2:12" s="118" customFormat="1" ht="24.9" customHeight="1">
      <c r="B123" s="119"/>
      <c r="D123" s="120" t="s">
        <v>427</v>
      </c>
      <c r="E123" s="121"/>
      <c r="F123" s="121"/>
      <c r="G123" s="121"/>
      <c r="H123" s="121"/>
      <c r="I123" s="121"/>
      <c r="J123" s="122">
        <f>J370</f>
        <v>55025.095000000001</v>
      </c>
      <c r="L123" s="119"/>
    </row>
    <row r="124" spans="2:12" s="28" customFormat="1" ht="21.9" customHeight="1">
      <c r="B124" s="29"/>
      <c r="L124" s="29"/>
    </row>
    <row r="125" spans="2:12" s="28" customFormat="1" ht="6.9" customHeigh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29"/>
    </row>
    <row r="129" spans="2:20" s="28" customFormat="1" ht="6.9" customHeight="1"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29"/>
    </row>
    <row r="130" spans="2:20" s="28" customFormat="1" ht="24.9" customHeight="1">
      <c r="B130" s="29"/>
      <c r="C130" s="20" t="s">
        <v>135</v>
      </c>
      <c r="L130" s="29"/>
    </row>
    <row r="131" spans="2:20" s="28" customFormat="1" ht="6.9" customHeight="1">
      <c r="B131" s="29"/>
      <c r="L131" s="29"/>
    </row>
    <row r="132" spans="2:20" s="28" customFormat="1" ht="12" customHeight="1">
      <c r="B132" s="29"/>
      <c r="C132" s="25" t="s">
        <v>11</v>
      </c>
      <c r="L132" s="29"/>
    </row>
    <row r="133" spans="2:20" s="28" customFormat="1" ht="16.5" customHeight="1">
      <c r="B133" s="29"/>
      <c r="E133" s="191" t="str">
        <f>E7</f>
        <v>Denný stacionár Medzilaborce - Adaptácia</v>
      </c>
      <c r="F133" s="191"/>
      <c r="G133" s="191"/>
      <c r="H133" s="191"/>
      <c r="L133" s="29"/>
    </row>
    <row r="134" spans="2:20" ht="12" customHeight="1">
      <c r="B134" s="19"/>
      <c r="C134" s="25" t="s">
        <v>115</v>
      </c>
      <c r="L134" s="19"/>
    </row>
    <row r="135" spans="2:20" s="28" customFormat="1" ht="16.5" customHeight="1">
      <c r="B135" s="29"/>
      <c r="E135" s="191" t="s">
        <v>116</v>
      </c>
      <c r="F135" s="191"/>
      <c r="G135" s="191"/>
      <c r="H135" s="191"/>
      <c r="L135" s="29"/>
    </row>
    <row r="136" spans="2:20" s="28" customFormat="1" ht="12" customHeight="1">
      <c r="B136" s="29"/>
      <c r="C136" s="25" t="s">
        <v>117</v>
      </c>
      <c r="L136" s="29"/>
    </row>
    <row r="137" spans="2:20" s="28" customFormat="1" ht="16.5" customHeight="1">
      <c r="B137" s="29"/>
      <c r="E137" s="2" t="str">
        <f>E11</f>
        <v>01.2 - 2. ASR - novonavrhované konštrukcie</v>
      </c>
      <c r="F137" s="2"/>
      <c r="G137" s="2"/>
      <c r="H137" s="2"/>
      <c r="L137" s="29"/>
    </row>
    <row r="138" spans="2:20" s="28" customFormat="1" ht="6.9" customHeight="1">
      <c r="B138" s="29"/>
      <c r="L138" s="29"/>
    </row>
    <row r="139" spans="2:20" s="28" customFormat="1" ht="12" customHeight="1">
      <c r="B139" s="29"/>
      <c r="C139" s="25" t="s">
        <v>15</v>
      </c>
      <c r="F139" s="23" t="str">
        <f>F14</f>
        <v>Medzilaborce</v>
      </c>
      <c r="I139" s="25" t="s">
        <v>17</v>
      </c>
      <c r="J139" s="55" t="str">
        <f>IF(J14="","",J14)</f>
        <v>8. 7. 2025</v>
      </c>
      <c r="L139" s="29"/>
    </row>
    <row r="140" spans="2:20" s="28" customFormat="1" ht="6.9" customHeight="1">
      <c r="B140" s="29"/>
      <c r="L140" s="29"/>
    </row>
    <row r="141" spans="2:20" s="28" customFormat="1" ht="40.049999999999997" customHeight="1">
      <c r="B141" s="29"/>
      <c r="C141" s="25" t="s">
        <v>19</v>
      </c>
      <c r="F141" s="23" t="str">
        <f>E17</f>
        <v>ÚSVIT- ML, n.o., Čapajevova 4923,23, Prešov</v>
      </c>
      <c r="I141" s="25" t="s">
        <v>25</v>
      </c>
      <c r="J141" s="26" t="str">
        <f>E23</f>
        <v>HYDROARCH, s.r.o., Prešov, Ing.arch.Gryglak</v>
      </c>
      <c r="L141" s="29"/>
    </row>
    <row r="142" spans="2:20" s="28" customFormat="1" ht="15.15" customHeight="1">
      <c r="B142" s="29"/>
      <c r="C142" s="25" t="s">
        <v>23</v>
      </c>
      <c r="F142" s="23" t="str">
        <f>IF(E20="","",E20)</f>
        <v xml:space="preserve"> </v>
      </c>
      <c r="I142" s="25" t="s">
        <v>28</v>
      </c>
      <c r="J142" s="26" t="str">
        <f>E26</f>
        <v>Ing.Ivana Brecková</v>
      </c>
      <c r="L142" s="29"/>
    </row>
    <row r="143" spans="2:20" s="28" customFormat="1" ht="10.35" customHeight="1">
      <c r="B143" s="29"/>
      <c r="L143" s="29"/>
    </row>
    <row r="144" spans="2:20" s="127" customFormat="1" ht="29.25" customHeight="1">
      <c r="B144" s="128"/>
      <c r="C144" s="129" t="s">
        <v>136</v>
      </c>
      <c r="D144" s="130" t="s">
        <v>57</v>
      </c>
      <c r="E144" s="130" t="s">
        <v>53</v>
      </c>
      <c r="F144" s="130" t="s">
        <v>54</v>
      </c>
      <c r="G144" s="130" t="s">
        <v>137</v>
      </c>
      <c r="H144" s="130" t="s">
        <v>138</v>
      </c>
      <c r="I144" s="130" t="s">
        <v>139</v>
      </c>
      <c r="J144" s="131" t="s">
        <v>121</v>
      </c>
      <c r="K144" s="132" t="s">
        <v>140</v>
      </c>
      <c r="L144" s="128"/>
      <c r="M144" s="61"/>
      <c r="N144" s="62" t="s">
        <v>36</v>
      </c>
      <c r="O144" s="62" t="s">
        <v>141</v>
      </c>
      <c r="P144" s="62" t="s">
        <v>142</v>
      </c>
      <c r="Q144" s="62" t="s">
        <v>143</v>
      </c>
      <c r="R144" s="62" t="s">
        <v>144</v>
      </c>
      <c r="S144" s="62" t="s">
        <v>145</v>
      </c>
      <c r="T144" s="63" t="s">
        <v>146</v>
      </c>
    </row>
    <row r="145" spans="2:65" s="28" customFormat="1" ht="22.8" customHeight="1">
      <c r="B145" s="29"/>
      <c r="C145" s="67" t="s">
        <v>122</v>
      </c>
      <c r="J145" s="133">
        <f>BK145</f>
        <v>638552.97199999983</v>
      </c>
      <c r="L145" s="29"/>
      <c r="M145" s="64"/>
      <c r="N145" s="56"/>
      <c r="O145" s="56"/>
      <c r="P145" s="134">
        <f>P146+P227+P368+P370</f>
        <v>8735.6742283100011</v>
      </c>
      <c r="Q145" s="56"/>
      <c r="R145" s="134">
        <f>R146+R227+R368+R370</f>
        <v>520.78950281670996</v>
      </c>
      <c r="S145" s="56"/>
      <c r="T145" s="135">
        <f>T146+T227+T368+T370</f>
        <v>0</v>
      </c>
      <c r="AT145" s="16" t="s">
        <v>71</v>
      </c>
      <c r="AU145" s="16" t="s">
        <v>123</v>
      </c>
      <c r="BK145" s="136">
        <f>BK146+BK227+BK368+BK370</f>
        <v>638552.97199999983</v>
      </c>
    </row>
    <row r="146" spans="2:65" s="137" customFormat="1" ht="25.95" customHeight="1">
      <c r="B146" s="138"/>
      <c r="D146" s="139" t="s">
        <v>71</v>
      </c>
      <c r="E146" s="140" t="s">
        <v>147</v>
      </c>
      <c r="F146" s="140" t="s">
        <v>148</v>
      </c>
      <c r="J146" s="141">
        <f>BK146</f>
        <v>275426.54199999996</v>
      </c>
      <c r="L146" s="138"/>
      <c r="M146" s="142"/>
      <c r="P146" s="143">
        <f>P147+P150+P156+P168+P175+P177+P206+P225</f>
        <v>6105.1939892500013</v>
      </c>
      <c r="R146" s="143">
        <f>R147+R150+R156+R168+R175+R177+R206+R225</f>
        <v>488.03669927500994</v>
      </c>
      <c r="T146" s="144">
        <f>T147+T150+T156+T168+T175+T177+T206+T225</f>
        <v>0</v>
      </c>
      <c r="AR146" s="139" t="s">
        <v>79</v>
      </c>
      <c r="AT146" s="145" t="s">
        <v>71</v>
      </c>
      <c r="AU146" s="145" t="s">
        <v>72</v>
      </c>
      <c r="AY146" s="139" t="s">
        <v>149</v>
      </c>
      <c r="BK146" s="146">
        <f>BK147+BK150+BK156+BK168+BK175+BK177+BK206+BK225</f>
        <v>275426.54199999996</v>
      </c>
    </row>
    <row r="147" spans="2:65" s="137" customFormat="1" ht="22.8" customHeight="1">
      <c r="B147" s="138"/>
      <c r="D147" s="139" t="s">
        <v>71</v>
      </c>
      <c r="E147" s="147" t="s">
        <v>79</v>
      </c>
      <c r="F147" s="147" t="s">
        <v>150</v>
      </c>
      <c r="J147" s="148">
        <f>BK147</f>
        <v>1545.588</v>
      </c>
      <c r="L147" s="138"/>
      <c r="M147" s="142"/>
      <c r="P147" s="143">
        <f>SUM(P148:P149)</f>
        <v>10.031626000000001</v>
      </c>
      <c r="R147" s="143">
        <f>SUM(R148:R149)</f>
        <v>78.346000000000004</v>
      </c>
      <c r="T147" s="144">
        <f>SUM(T148:T149)</f>
        <v>0</v>
      </c>
      <c r="AR147" s="139" t="s">
        <v>79</v>
      </c>
      <c r="AT147" s="145" t="s">
        <v>71</v>
      </c>
      <c r="AU147" s="145" t="s">
        <v>79</v>
      </c>
      <c r="AY147" s="139" t="s">
        <v>149</v>
      </c>
      <c r="BK147" s="146">
        <f>SUM(BK148:BK149)</f>
        <v>1545.588</v>
      </c>
    </row>
    <row r="148" spans="2:65" s="28" customFormat="1" ht="24.15" customHeight="1">
      <c r="B148" s="149"/>
      <c r="C148" s="150" t="s">
        <v>79</v>
      </c>
      <c r="D148" s="150" t="s">
        <v>151</v>
      </c>
      <c r="E148" s="151" t="s">
        <v>428</v>
      </c>
      <c r="F148" s="152" t="s">
        <v>429</v>
      </c>
      <c r="G148" s="153" t="s">
        <v>164</v>
      </c>
      <c r="H148" s="154">
        <v>41.453000000000003</v>
      </c>
      <c r="I148" s="154">
        <v>4.7320000000000002</v>
      </c>
      <c r="J148" s="154">
        <f>ROUND(I148*H148,3)</f>
        <v>196.15600000000001</v>
      </c>
      <c r="K148" s="155"/>
      <c r="L148" s="29"/>
      <c r="M148" s="156"/>
      <c r="N148" s="157" t="s">
        <v>38</v>
      </c>
      <c r="O148" s="158">
        <v>0.24199999999999999</v>
      </c>
      <c r="P148" s="158">
        <f>O148*H148</f>
        <v>10.031626000000001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AR148" s="160" t="s">
        <v>155</v>
      </c>
      <c r="AT148" s="160" t="s">
        <v>151</v>
      </c>
      <c r="AU148" s="160" t="s">
        <v>85</v>
      </c>
      <c r="AY148" s="16" t="s">
        <v>149</v>
      </c>
      <c r="BE148" s="161">
        <f>IF(N148="základná",J148,0)</f>
        <v>0</v>
      </c>
      <c r="BF148" s="161">
        <f>IF(N148="znížená",J148,0)</f>
        <v>196.15600000000001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6" t="s">
        <v>85</v>
      </c>
      <c r="BK148" s="162">
        <f>ROUND(I148*H148,3)</f>
        <v>196.15600000000001</v>
      </c>
      <c r="BL148" s="16" t="s">
        <v>155</v>
      </c>
      <c r="BM148" s="160" t="s">
        <v>430</v>
      </c>
    </row>
    <row r="149" spans="2:65" s="28" customFormat="1" ht="16.5" customHeight="1">
      <c r="B149" s="149"/>
      <c r="C149" s="167" t="s">
        <v>85</v>
      </c>
      <c r="D149" s="167" t="s">
        <v>431</v>
      </c>
      <c r="E149" s="168" t="s">
        <v>432</v>
      </c>
      <c r="F149" s="169" t="s">
        <v>433</v>
      </c>
      <c r="G149" s="170" t="s">
        <v>188</v>
      </c>
      <c r="H149" s="171">
        <v>78.346000000000004</v>
      </c>
      <c r="I149" s="171">
        <v>17.224</v>
      </c>
      <c r="J149" s="171">
        <f>ROUND(I149*H149,3)</f>
        <v>1349.432</v>
      </c>
      <c r="K149" s="172"/>
      <c r="L149" s="173"/>
      <c r="M149" s="174"/>
      <c r="N149" s="175" t="s">
        <v>38</v>
      </c>
      <c r="O149" s="158">
        <v>0</v>
      </c>
      <c r="P149" s="158">
        <f>O149*H149</f>
        <v>0</v>
      </c>
      <c r="Q149" s="158">
        <v>1</v>
      </c>
      <c r="R149" s="158">
        <f>Q149*H149</f>
        <v>78.346000000000004</v>
      </c>
      <c r="S149" s="158">
        <v>0</v>
      </c>
      <c r="T149" s="159">
        <f>S149*H149</f>
        <v>0</v>
      </c>
      <c r="AR149" s="160" t="s">
        <v>181</v>
      </c>
      <c r="AT149" s="160" t="s">
        <v>431</v>
      </c>
      <c r="AU149" s="160" t="s">
        <v>85</v>
      </c>
      <c r="AY149" s="16" t="s">
        <v>149</v>
      </c>
      <c r="BE149" s="161">
        <f>IF(N149="základná",J149,0)</f>
        <v>0</v>
      </c>
      <c r="BF149" s="161">
        <f>IF(N149="znížená",J149,0)</f>
        <v>1349.432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6" t="s">
        <v>85</v>
      </c>
      <c r="BK149" s="162">
        <f>ROUND(I149*H149,3)</f>
        <v>1349.432</v>
      </c>
      <c r="BL149" s="16" t="s">
        <v>155</v>
      </c>
      <c r="BM149" s="160" t="s">
        <v>434</v>
      </c>
    </row>
    <row r="150" spans="2:65" s="137" customFormat="1" ht="22.8" customHeight="1">
      <c r="B150" s="138"/>
      <c r="D150" s="139" t="s">
        <v>71</v>
      </c>
      <c r="E150" s="147" t="s">
        <v>85</v>
      </c>
      <c r="F150" s="147" t="s">
        <v>190</v>
      </c>
      <c r="J150" s="148">
        <f>BK150</f>
        <v>1827.2950000000001</v>
      </c>
      <c r="L150" s="138"/>
      <c r="M150" s="142"/>
      <c r="P150" s="143">
        <f>SUM(P151:P155)</f>
        <v>9.9909404500000001</v>
      </c>
      <c r="R150" s="143">
        <f>SUM(R151:R155)</f>
        <v>22.778027665419998</v>
      </c>
      <c r="T150" s="144">
        <f>SUM(T151:T155)</f>
        <v>0</v>
      </c>
      <c r="AR150" s="139" t="s">
        <v>79</v>
      </c>
      <c r="AT150" s="145" t="s">
        <v>71</v>
      </c>
      <c r="AU150" s="145" t="s">
        <v>79</v>
      </c>
      <c r="AY150" s="139" t="s">
        <v>149</v>
      </c>
      <c r="BK150" s="146">
        <f>SUM(BK151:BK155)</f>
        <v>1827.2950000000001</v>
      </c>
    </row>
    <row r="151" spans="2:65" s="28" customFormat="1" ht="24.15" customHeight="1">
      <c r="B151" s="149"/>
      <c r="C151" s="150" t="s">
        <v>161</v>
      </c>
      <c r="D151" s="150" t="s">
        <v>151</v>
      </c>
      <c r="E151" s="151" t="s">
        <v>435</v>
      </c>
      <c r="F151" s="152" t="s">
        <v>436</v>
      </c>
      <c r="G151" s="153" t="s">
        <v>164</v>
      </c>
      <c r="H151" s="154">
        <v>3.4950000000000001</v>
      </c>
      <c r="I151" s="154">
        <v>124.041</v>
      </c>
      <c r="J151" s="154">
        <f>ROUND(I151*H151,3)</f>
        <v>433.52300000000002</v>
      </c>
      <c r="K151" s="155"/>
      <c r="L151" s="29"/>
      <c r="M151" s="156"/>
      <c r="N151" s="157" t="s">
        <v>38</v>
      </c>
      <c r="O151" s="158">
        <v>0.61890999999999996</v>
      </c>
      <c r="P151" s="158">
        <f>O151*H151</f>
        <v>2.1630904499999999</v>
      </c>
      <c r="Q151" s="158">
        <v>2.1940757</v>
      </c>
      <c r="R151" s="158">
        <f>Q151*H151</f>
        <v>7.6682945714999997</v>
      </c>
      <c r="S151" s="158">
        <v>0</v>
      </c>
      <c r="T151" s="159">
        <f>S151*H151</f>
        <v>0</v>
      </c>
      <c r="AR151" s="160" t="s">
        <v>155</v>
      </c>
      <c r="AT151" s="160" t="s">
        <v>151</v>
      </c>
      <c r="AU151" s="160" t="s">
        <v>85</v>
      </c>
      <c r="AY151" s="16" t="s">
        <v>149</v>
      </c>
      <c r="BE151" s="161">
        <f>IF(N151="základná",J151,0)</f>
        <v>0</v>
      </c>
      <c r="BF151" s="161">
        <f>IF(N151="znížená",J151,0)</f>
        <v>433.52300000000002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6" t="s">
        <v>85</v>
      </c>
      <c r="BK151" s="162">
        <f>ROUND(I151*H151,3)</f>
        <v>433.52300000000002</v>
      </c>
      <c r="BL151" s="16" t="s">
        <v>155</v>
      </c>
      <c r="BM151" s="160" t="s">
        <v>437</v>
      </c>
    </row>
    <row r="152" spans="2:65" s="28" customFormat="1" ht="21.75" customHeight="1">
      <c r="B152" s="149"/>
      <c r="C152" s="150" t="s">
        <v>155</v>
      </c>
      <c r="D152" s="150" t="s">
        <v>151</v>
      </c>
      <c r="E152" s="151" t="s">
        <v>438</v>
      </c>
      <c r="F152" s="152" t="s">
        <v>439</v>
      </c>
      <c r="G152" s="153" t="s">
        <v>154</v>
      </c>
      <c r="H152" s="154">
        <v>1.008</v>
      </c>
      <c r="I152" s="154">
        <v>20.372</v>
      </c>
      <c r="J152" s="154">
        <f>ROUND(I152*H152,3)</f>
        <v>20.535</v>
      </c>
      <c r="K152" s="155"/>
      <c r="L152" s="29"/>
      <c r="M152" s="156"/>
      <c r="N152" s="157" t="s">
        <v>38</v>
      </c>
      <c r="O152" s="158">
        <v>0.35799999999999998</v>
      </c>
      <c r="P152" s="158">
        <f>O152*H152</f>
        <v>0.36086399999999996</v>
      </c>
      <c r="Q152" s="158">
        <v>1.5947400000000001E-3</v>
      </c>
      <c r="R152" s="158">
        <f>Q152*H152</f>
        <v>1.6074979200000001E-3</v>
      </c>
      <c r="S152" s="158">
        <v>0</v>
      </c>
      <c r="T152" s="159">
        <f>S152*H152</f>
        <v>0</v>
      </c>
      <c r="AR152" s="160" t="s">
        <v>155</v>
      </c>
      <c r="AT152" s="160" t="s">
        <v>151</v>
      </c>
      <c r="AU152" s="160" t="s">
        <v>85</v>
      </c>
      <c r="AY152" s="16" t="s">
        <v>149</v>
      </c>
      <c r="BE152" s="161">
        <f>IF(N152="základná",J152,0)</f>
        <v>0</v>
      </c>
      <c r="BF152" s="161">
        <f>IF(N152="znížená",J152,0)</f>
        <v>20.535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6" t="s">
        <v>85</v>
      </c>
      <c r="BK152" s="162">
        <f>ROUND(I152*H152,3)</f>
        <v>20.535</v>
      </c>
      <c r="BL152" s="16" t="s">
        <v>155</v>
      </c>
      <c r="BM152" s="160" t="s">
        <v>440</v>
      </c>
    </row>
    <row r="153" spans="2:65" s="28" customFormat="1" ht="21.75" customHeight="1">
      <c r="B153" s="149"/>
      <c r="C153" s="150" t="s">
        <v>169</v>
      </c>
      <c r="D153" s="150" t="s">
        <v>151</v>
      </c>
      <c r="E153" s="151" t="s">
        <v>441</v>
      </c>
      <c r="F153" s="152" t="s">
        <v>442</v>
      </c>
      <c r="G153" s="153" t="s">
        <v>154</v>
      </c>
      <c r="H153" s="154">
        <v>1.008</v>
      </c>
      <c r="I153" s="154">
        <v>3.992</v>
      </c>
      <c r="J153" s="154">
        <f>ROUND(I153*H153,3)</f>
        <v>4.024</v>
      </c>
      <c r="K153" s="155"/>
      <c r="L153" s="29"/>
      <c r="M153" s="156"/>
      <c r="N153" s="157" t="s">
        <v>38</v>
      </c>
      <c r="O153" s="158">
        <v>0.19900000000000001</v>
      </c>
      <c r="P153" s="158">
        <f>O153*H153</f>
        <v>0.20059200000000002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AR153" s="160" t="s">
        <v>155</v>
      </c>
      <c r="AT153" s="160" t="s">
        <v>151</v>
      </c>
      <c r="AU153" s="160" t="s">
        <v>85</v>
      </c>
      <c r="AY153" s="16" t="s">
        <v>149</v>
      </c>
      <c r="BE153" s="161">
        <f>IF(N153="základná",J153,0)</f>
        <v>0</v>
      </c>
      <c r="BF153" s="161">
        <f>IF(N153="znížená",J153,0)</f>
        <v>4.024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6" t="s">
        <v>85</v>
      </c>
      <c r="BK153" s="162">
        <f>ROUND(I153*H153,3)</f>
        <v>4.024</v>
      </c>
      <c r="BL153" s="16" t="s">
        <v>155</v>
      </c>
      <c r="BM153" s="160" t="s">
        <v>443</v>
      </c>
    </row>
    <row r="154" spans="2:65" s="28" customFormat="1" ht="33" customHeight="1">
      <c r="B154" s="149"/>
      <c r="C154" s="150" t="s">
        <v>173</v>
      </c>
      <c r="D154" s="150" t="s">
        <v>151</v>
      </c>
      <c r="E154" s="151" t="s">
        <v>444</v>
      </c>
      <c r="F154" s="152" t="s">
        <v>445</v>
      </c>
      <c r="G154" s="153" t="s">
        <v>154</v>
      </c>
      <c r="H154" s="154">
        <v>72</v>
      </c>
      <c r="I154" s="154">
        <v>7.673</v>
      </c>
      <c r="J154" s="154">
        <f>ROUND(I154*H154,3)</f>
        <v>552.45600000000002</v>
      </c>
      <c r="K154" s="155"/>
      <c r="L154" s="29"/>
      <c r="M154" s="156"/>
      <c r="N154" s="157" t="s">
        <v>38</v>
      </c>
      <c r="O154" s="158">
        <v>4.7059999999999998E-2</v>
      </c>
      <c r="P154" s="158">
        <f>O154*H154</f>
        <v>3.3883199999999998</v>
      </c>
      <c r="Q154" s="158">
        <v>6.2736099999999998E-3</v>
      </c>
      <c r="R154" s="158">
        <f>Q154*H154</f>
        <v>0.45169991999999998</v>
      </c>
      <c r="S154" s="158">
        <v>0</v>
      </c>
      <c r="T154" s="159">
        <f>S154*H154</f>
        <v>0</v>
      </c>
      <c r="AR154" s="160" t="s">
        <v>155</v>
      </c>
      <c r="AT154" s="160" t="s">
        <v>151</v>
      </c>
      <c r="AU154" s="160" t="s">
        <v>85</v>
      </c>
      <c r="AY154" s="16" t="s">
        <v>149</v>
      </c>
      <c r="BE154" s="161">
        <f>IF(N154="základná",J154,0)</f>
        <v>0</v>
      </c>
      <c r="BF154" s="161">
        <f>IF(N154="znížená",J154,0)</f>
        <v>552.45600000000002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6" t="s">
        <v>85</v>
      </c>
      <c r="BK154" s="162">
        <f>ROUND(I154*H154,3)</f>
        <v>552.45600000000002</v>
      </c>
      <c r="BL154" s="16" t="s">
        <v>155</v>
      </c>
      <c r="BM154" s="160" t="s">
        <v>446</v>
      </c>
    </row>
    <row r="155" spans="2:65" s="28" customFormat="1" ht="16.5" customHeight="1">
      <c r="B155" s="149"/>
      <c r="C155" s="150" t="s">
        <v>177</v>
      </c>
      <c r="D155" s="150" t="s">
        <v>151</v>
      </c>
      <c r="E155" s="151" t="s">
        <v>447</v>
      </c>
      <c r="F155" s="152" t="s">
        <v>448</v>
      </c>
      <c r="G155" s="153" t="s">
        <v>164</v>
      </c>
      <c r="H155" s="154">
        <v>6.68</v>
      </c>
      <c r="I155" s="154">
        <v>122.26900000000001</v>
      </c>
      <c r="J155" s="154">
        <f>ROUND(I155*H155,3)</f>
        <v>816.75699999999995</v>
      </c>
      <c r="K155" s="155"/>
      <c r="L155" s="29"/>
      <c r="M155" s="156"/>
      <c r="N155" s="157" t="s">
        <v>38</v>
      </c>
      <c r="O155" s="158">
        <v>0.58055000000000001</v>
      </c>
      <c r="P155" s="158">
        <f>O155*H155</f>
        <v>3.8780739999999998</v>
      </c>
      <c r="Q155" s="158">
        <v>2.1940757</v>
      </c>
      <c r="R155" s="158">
        <f>Q155*H155</f>
        <v>14.656425676</v>
      </c>
      <c r="S155" s="158">
        <v>0</v>
      </c>
      <c r="T155" s="159">
        <f>S155*H155</f>
        <v>0</v>
      </c>
      <c r="AR155" s="160" t="s">
        <v>155</v>
      </c>
      <c r="AT155" s="160" t="s">
        <v>151</v>
      </c>
      <c r="AU155" s="160" t="s">
        <v>85</v>
      </c>
      <c r="AY155" s="16" t="s">
        <v>149</v>
      </c>
      <c r="BE155" s="161">
        <f>IF(N155="základná",J155,0)</f>
        <v>0</v>
      </c>
      <c r="BF155" s="161">
        <f>IF(N155="znížená",J155,0)</f>
        <v>816.75699999999995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6" t="s">
        <v>85</v>
      </c>
      <c r="BK155" s="162">
        <f>ROUND(I155*H155,3)</f>
        <v>816.75699999999995</v>
      </c>
      <c r="BL155" s="16" t="s">
        <v>155</v>
      </c>
      <c r="BM155" s="160" t="s">
        <v>449</v>
      </c>
    </row>
    <row r="156" spans="2:65" s="137" customFormat="1" ht="22.8" customHeight="1">
      <c r="B156" s="138"/>
      <c r="D156" s="139" t="s">
        <v>71</v>
      </c>
      <c r="E156" s="147" t="s">
        <v>161</v>
      </c>
      <c r="F156" s="147" t="s">
        <v>450</v>
      </c>
      <c r="J156" s="148">
        <f>BK156</f>
        <v>58543.254999999983</v>
      </c>
      <c r="L156" s="138"/>
      <c r="M156" s="142"/>
      <c r="P156" s="143">
        <f>SUM(P157:P167)</f>
        <v>582.10514106000005</v>
      </c>
      <c r="R156" s="143">
        <f>SUM(R157:R167)</f>
        <v>106.11183662987001</v>
      </c>
      <c r="T156" s="144">
        <f>SUM(T157:T167)</f>
        <v>0</v>
      </c>
      <c r="AR156" s="139" t="s">
        <v>79</v>
      </c>
      <c r="AT156" s="145" t="s">
        <v>71</v>
      </c>
      <c r="AU156" s="145" t="s">
        <v>79</v>
      </c>
      <c r="AY156" s="139" t="s">
        <v>149</v>
      </c>
      <c r="BK156" s="146">
        <f>SUM(BK157:BK167)</f>
        <v>58543.254999999983</v>
      </c>
    </row>
    <row r="157" spans="2:65" s="28" customFormat="1" ht="37.799999999999997" customHeight="1">
      <c r="B157" s="149"/>
      <c r="C157" s="150" t="s">
        <v>181</v>
      </c>
      <c r="D157" s="150" t="s">
        <v>151</v>
      </c>
      <c r="E157" s="151" t="s">
        <v>451</v>
      </c>
      <c r="F157" s="152" t="s">
        <v>452</v>
      </c>
      <c r="G157" s="153" t="s">
        <v>159</v>
      </c>
      <c r="H157" s="154">
        <v>173.52</v>
      </c>
      <c r="I157" s="154">
        <v>39.116</v>
      </c>
      <c r="J157" s="154">
        <f t="shared" ref="J157:J167" si="0">ROUND(I157*H157,3)</f>
        <v>6787.4080000000004</v>
      </c>
      <c r="K157" s="155"/>
      <c r="L157" s="29"/>
      <c r="M157" s="156"/>
      <c r="N157" s="157" t="s">
        <v>38</v>
      </c>
      <c r="O157" s="158">
        <v>1.111</v>
      </c>
      <c r="P157" s="158">
        <f t="shared" ref="P157:P167" si="1">O157*H157</f>
        <v>192.78072</v>
      </c>
      <c r="Q157" s="158">
        <v>4.0800000000000003E-3</v>
      </c>
      <c r="R157" s="158">
        <f t="shared" ref="R157:R167" si="2">Q157*H157</f>
        <v>0.70796160000000008</v>
      </c>
      <c r="S157" s="158">
        <v>0</v>
      </c>
      <c r="T157" s="159">
        <f t="shared" ref="T157:T167" si="3">S157*H157</f>
        <v>0</v>
      </c>
      <c r="AR157" s="160" t="s">
        <v>155</v>
      </c>
      <c r="AT157" s="160" t="s">
        <v>151</v>
      </c>
      <c r="AU157" s="160" t="s">
        <v>85</v>
      </c>
      <c r="AY157" s="16" t="s">
        <v>149</v>
      </c>
      <c r="BE157" s="161">
        <f t="shared" ref="BE157:BE167" si="4">IF(N157="základná",J157,0)</f>
        <v>0</v>
      </c>
      <c r="BF157" s="161">
        <f t="shared" ref="BF157:BF167" si="5">IF(N157="znížená",J157,0)</f>
        <v>6787.4080000000004</v>
      </c>
      <c r="BG157" s="161">
        <f t="shared" ref="BG157:BG167" si="6">IF(N157="zákl. prenesená",J157,0)</f>
        <v>0</v>
      </c>
      <c r="BH157" s="161">
        <f t="shared" ref="BH157:BH167" si="7">IF(N157="zníž. prenesená",J157,0)</f>
        <v>0</v>
      </c>
      <c r="BI157" s="161">
        <f t="shared" ref="BI157:BI167" si="8">IF(N157="nulová",J157,0)</f>
        <v>0</v>
      </c>
      <c r="BJ157" s="16" t="s">
        <v>85</v>
      </c>
      <c r="BK157" s="162">
        <f t="shared" ref="BK157:BK167" si="9">ROUND(I157*H157,3)</f>
        <v>6787.4080000000004</v>
      </c>
      <c r="BL157" s="16" t="s">
        <v>155</v>
      </c>
      <c r="BM157" s="160" t="s">
        <v>453</v>
      </c>
    </row>
    <row r="158" spans="2:65" s="28" customFormat="1" ht="33" customHeight="1">
      <c r="B158" s="149"/>
      <c r="C158" s="150" t="s">
        <v>185</v>
      </c>
      <c r="D158" s="150" t="s">
        <v>151</v>
      </c>
      <c r="E158" s="151" t="s">
        <v>454</v>
      </c>
      <c r="F158" s="152" t="s">
        <v>455</v>
      </c>
      <c r="G158" s="153" t="s">
        <v>164</v>
      </c>
      <c r="H158" s="154">
        <v>51.371000000000002</v>
      </c>
      <c r="I158" s="154">
        <v>464.53100000000001</v>
      </c>
      <c r="J158" s="154">
        <f t="shared" si="0"/>
        <v>23863.421999999999</v>
      </c>
      <c r="K158" s="155"/>
      <c r="L158" s="29"/>
      <c r="M158" s="156"/>
      <c r="N158" s="157" t="s">
        <v>38</v>
      </c>
      <c r="O158" s="158">
        <v>1.9379999999999999</v>
      </c>
      <c r="P158" s="158">
        <f t="shared" si="1"/>
        <v>99.556998000000007</v>
      </c>
      <c r="Q158" s="158">
        <v>0.82162000000000002</v>
      </c>
      <c r="R158" s="158">
        <f t="shared" si="2"/>
        <v>42.207441020000005</v>
      </c>
      <c r="S158" s="158">
        <v>0</v>
      </c>
      <c r="T158" s="159">
        <f t="shared" si="3"/>
        <v>0</v>
      </c>
      <c r="AR158" s="160" t="s">
        <v>155</v>
      </c>
      <c r="AT158" s="160" t="s">
        <v>151</v>
      </c>
      <c r="AU158" s="160" t="s">
        <v>85</v>
      </c>
      <c r="AY158" s="16" t="s">
        <v>149</v>
      </c>
      <c r="BE158" s="161">
        <f t="shared" si="4"/>
        <v>0</v>
      </c>
      <c r="BF158" s="161">
        <f t="shared" si="5"/>
        <v>23863.421999999999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6" t="s">
        <v>85</v>
      </c>
      <c r="BK158" s="162">
        <f t="shared" si="9"/>
        <v>23863.421999999999</v>
      </c>
      <c r="BL158" s="16" t="s">
        <v>155</v>
      </c>
      <c r="BM158" s="160" t="s">
        <v>456</v>
      </c>
    </row>
    <row r="159" spans="2:65" s="28" customFormat="1" ht="24.15" customHeight="1">
      <c r="B159" s="149"/>
      <c r="C159" s="150" t="s">
        <v>191</v>
      </c>
      <c r="D159" s="150" t="s">
        <v>151</v>
      </c>
      <c r="E159" s="151" t="s">
        <v>457</v>
      </c>
      <c r="F159" s="152" t="s">
        <v>458</v>
      </c>
      <c r="G159" s="153" t="s">
        <v>250</v>
      </c>
      <c r="H159" s="154">
        <v>32</v>
      </c>
      <c r="I159" s="154">
        <v>27.885000000000002</v>
      </c>
      <c r="J159" s="154">
        <f t="shared" si="0"/>
        <v>892.32</v>
      </c>
      <c r="K159" s="155"/>
      <c r="L159" s="29"/>
      <c r="M159" s="156"/>
      <c r="N159" s="157" t="s">
        <v>38</v>
      </c>
      <c r="O159" s="158">
        <v>0.33113999999999999</v>
      </c>
      <c r="P159" s="158">
        <f t="shared" si="1"/>
        <v>10.59648</v>
      </c>
      <c r="Q159" s="158">
        <v>4.6302999999999997E-2</v>
      </c>
      <c r="R159" s="158">
        <f t="shared" si="2"/>
        <v>1.4816959999999999</v>
      </c>
      <c r="S159" s="158">
        <v>0</v>
      </c>
      <c r="T159" s="159">
        <f t="shared" si="3"/>
        <v>0</v>
      </c>
      <c r="AR159" s="160" t="s">
        <v>155</v>
      </c>
      <c r="AT159" s="160" t="s">
        <v>151</v>
      </c>
      <c r="AU159" s="160" t="s">
        <v>85</v>
      </c>
      <c r="AY159" s="16" t="s">
        <v>149</v>
      </c>
      <c r="BE159" s="161">
        <f t="shared" si="4"/>
        <v>0</v>
      </c>
      <c r="BF159" s="161">
        <f t="shared" si="5"/>
        <v>892.32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6" t="s">
        <v>85</v>
      </c>
      <c r="BK159" s="162">
        <f t="shared" si="9"/>
        <v>892.32</v>
      </c>
      <c r="BL159" s="16" t="s">
        <v>155</v>
      </c>
      <c r="BM159" s="160" t="s">
        <v>459</v>
      </c>
    </row>
    <row r="160" spans="2:65" s="28" customFormat="1" ht="24.15" customHeight="1">
      <c r="B160" s="149"/>
      <c r="C160" s="150" t="s">
        <v>196</v>
      </c>
      <c r="D160" s="150" t="s">
        <v>151</v>
      </c>
      <c r="E160" s="151" t="s">
        <v>460</v>
      </c>
      <c r="F160" s="152" t="s">
        <v>461</v>
      </c>
      <c r="G160" s="153" t="s">
        <v>250</v>
      </c>
      <c r="H160" s="154">
        <v>50</v>
      </c>
      <c r="I160" s="154">
        <v>33.027000000000001</v>
      </c>
      <c r="J160" s="154">
        <f t="shared" si="0"/>
        <v>1651.35</v>
      </c>
      <c r="K160" s="155"/>
      <c r="L160" s="29"/>
      <c r="M160" s="156"/>
      <c r="N160" s="157" t="s">
        <v>38</v>
      </c>
      <c r="O160" s="158">
        <v>0.32335999999999998</v>
      </c>
      <c r="P160" s="158">
        <f t="shared" si="1"/>
        <v>16.167999999999999</v>
      </c>
      <c r="Q160" s="158">
        <v>5.5482999999999998E-2</v>
      </c>
      <c r="R160" s="158">
        <f t="shared" si="2"/>
        <v>2.7741499999999997</v>
      </c>
      <c r="S160" s="158">
        <v>0</v>
      </c>
      <c r="T160" s="159">
        <f t="shared" si="3"/>
        <v>0</v>
      </c>
      <c r="AR160" s="160" t="s">
        <v>155</v>
      </c>
      <c r="AT160" s="160" t="s">
        <v>151</v>
      </c>
      <c r="AU160" s="160" t="s">
        <v>85</v>
      </c>
      <c r="AY160" s="16" t="s">
        <v>149</v>
      </c>
      <c r="BE160" s="161">
        <f t="shared" si="4"/>
        <v>0</v>
      </c>
      <c r="BF160" s="161">
        <f t="shared" si="5"/>
        <v>1651.35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6" t="s">
        <v>85</v>
      </c>
      <c r="BK160" s="162">
        <f t="shared" si="9"/>
        <v>1651.35</v>
      </c>
      <c r="BL160" s="16" t="s">
        <v>155</v>
      </c>
      <c r="BM160" s="160" t="s">
        <v>462</v>
      </c>
    </row>
    <row r="161" spans="2:65" s="28" customFormat="1" ht="24.15" customHeight="1">
      <c r="B161" s="149"/>
      <c r="C161" s="150" t="s">
        <v>200</v>
      </c>
      <c r="D161" s="150" t="s">
        <v>151</v>
      </c>
      <c r="E161" s="151" t="s">
        <v>463</v>
      </c>
      <c r="F161" s="152" t="s">
        <v>464</v>
      </c>
      <c r="G161" s="153" t="s">
        <v>250</v>
      </c>
      <c r="H161" s="154">
        <v>4</v>
      </c>
      <c r="I161" s="154">
        <v>38.488</v>
      </c>
      <c r="J161" s="154">
        <f t="shared" si="0"/>
        <v>153.952</v>
      </c>
      <c r="K161" s="155"/>
      <c r="L161" s="29"/>
      <c r="M161" s="156"/>
      <c r="N161" s="157" t="s">
        <v>38</v>
      </c>
      <c r="O161" s="158">
        <v>0.33256999999999998</v>
      </c>
      <c r="P161" s="158">
        <f t="shared" si="1"/>
        <v>1.3302799999999999</v>
      </c>
      <c r="Q161" s="158">
        <v>6.4662999999999998E-2</v>
      </c>
      <c r="R161" s="158">
        <f t="shared" si="2"/>
        <v>0.25865199999999999</v>
      </c>
      <c r="S161" s="158">
        <v>0</v>
      </c>
      <c r="T161" s="159">
        <f t="shared" si="3"/>
        <v>0</v>
      </c>
      <c r="AR161" s="160" t="s">
        <v>155</v>
      </c>
      <c r="AT161" s="160" t="s">
        <v>151</v>
      </c>
      <c r="AU161" s="160" t="s">
        <v>85</v>
      </c>
      <c r="AY161" s="16" t="s">
        <v>149</v>
      </c>
      <c r="BE161" s="161">
        <f t="shared" si="4"/>
        <v>0</v>
      </c>
      <c r="BF161" s="161">
        <f t="shared" si="5"/>
        <v>153.952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6" t="s">
        <v>85</v>
      </c>
      <c r="BK161" s="162">
        <f t="shared" si="9"/>
        <v>153.952</v>
      </c>
      <c r="BL161" s="16" t="s">
        <v>155</v>
      </c>
      <c r="BM161" s="160" t="s">
        <v>465</v>
      </c>
    </row>
    <row r="162" spans="2:65" s="28" customFormat="1" ht="33" customHeight="1">
      <c r="B162" s="149"/>
      <c r="C162" s="150" t="s">
        <v>204</v>
      </c>
      <c r="D162" s="150" t="s">
        <v>151</v>
      </c>
      <c r="E162" s="151" t="s">
        <v>466</v>
      </c>
      <c r="F162" s="152" t="s">
        <v>467</v>
      </c>
      <c r="G162" s="153" t="s">
        <v>188</v>
      </c>
      <c r="H162" s="154">
        <v>0.67400000000000004</v>
      </c>
      <c r="I162" s="154">
        <v>2009.761</v>
      </c>
      <c r="J162" s="154">
        <f t="shared" si="0"/>
        <v>1354.579</v>
      </c>
      <c r="K162" s="155"/>
      <c r="L162" s="29"/>
      <c r="M162" s="156"/>
      <c r="N162" s="157" t="s">
        <v>38</v>
      </c>
      <c r="O162" s="158">
        <v>10.92652</v>
      </c>
      <c r="P162" s="158">
        <f t="shared" si="1"/>
        <v>7.3644744800000002</v>
      </c>
      <c r="Q162" s="158">
        <v>1.0900000000000001</v>
      </c>
      <c r="R162" s="158">
        <f t="shared" si="2"/>
        <v>0.73466000000000009</v>
      </c>
      <c r="S162" s="158">
        <v>0</v>
      </c>
      <c r="T162" s="159">
        <f t="shared" si="3"/>
        <v>0</v>
      </c>
      <c r="AR162" s="160" t="s">
        <v>155</v>
      </c>
      <c r="AT162" s="160" t="s">
        <v>151</v>
      </c>
      <c r="AU162" s="160" t="s">
        <v>85</v>
      </c>
      <c r="AY162" s="16" t="s">
        <v>149</v>
      </c>
      <c r="BE162" s="161">
        <f t="shared" si="4"/>
        <v>0</v>
      </c>
      <c r="BF162" s="161">
        <f t="shared" si="5"/>
        <v>1354.579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6" t="s">
        <v>85</v>
      </c>
      <c r="BK162" s="162">
        <f t="shared" si="9"/>
        <v>1354.579</v>
      </c>
      <c r="BL162" s="16" t="s">
        <v>155</v>
      </c>
      <c r="BM162" s="160" t="s">
        <v>468</v>
      </c>
    </row>
    <row r="163" spans="2:65" s="28" customFormat="1" ht="33" customHeight="1">
      <c r="B163" s="149"/>
      <c r="C163" s="150" t="s">
        <v>208</v>
      </c>
      <c r="D163" s="150" t="s">
        <v>151</v>
      </c>
      <c r="E163" s="151" t="s">
        <v>469</v>
      </c>
      <c r="F163" s="152" t="s">
        <v>470</v>
      </c>
      <c r="G163" s="153" t="s">
        <v>154</v>
      </c>
      <c r="H163" s="154">
        <v>467.13400000000001</v>
      </c>
      <c r="I163" s="154">
        <v>47.113</v>
      </c>
      <c r="J163" s="154">
        <f t="shared" si="0"/>
        <v>22008.083999999999</v>
      </c>
      <c r="K163" s="155"/>
      <c r="L163" s="29"/>
      <c r="M163" s="156"/>
      <c r="N163" s="157" t="s">
        <v>38</v>
      </c>
      <c r="O163" s="158">
        <v>0.442</v>
      </c>
      <c r="P163" s="158">
        <f t="shared" si="1"/>
        <v>206.47322800000001</v>
      </c>
      <c r="Q163" s="158">
        <v>0.11069</v>
      </c>
      <c r="R163" s="158">
        <f t="shared" si="2"/>
        <v>51.707062460000003</v>
      </c>
      <c r="S163" s="158">
        <v>0</v>
      </c>
      <c r="T163" s="159">
        <f t="shared" si="3"/>
        <v>0</v>
      </c>
      <c r="AR163" s="160" t="s">
        <v>155</v>
      </c>
      <c r="AT163" s="160" t="s">
        <v>151</v>
      </c>
      <c r="AU163" s="160" t="s">
        <v>85</v>
      </c>
      <c r="AY163" s="16" t="s">
        <v>149</v>
      </c>
      <c r="BE163" s="161">
        <f t="shared" si="4"/>
        <v>0</v>
      </c>
      <c r="BF163" s="161">
        <f t="shared" si="5"/>
        <v>22008.083999999999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6" t="s">
        <v>85</v>
      </c>
      <c r="BK163" s="162">
        <f t="shared" si="9"/>
        <v>22008.083999999999</v>
      </c>
      <c r="BL163" s="16" t="s">
        <v>155</v>
      </c>
      <c r="BM163" s="160" t="s">
        <v>471</v>
      </c>
    </row>
    <row r="164" spans="2:65" s="28" customFormat="1" ht="33" customHeight="1">
      <c r="B164" s="149"/>
      <c r="C164" s="150" t="s">
        <v>212</v>
      </c>
      <c r="D164" s="150" t="s">
        <v>151</v>
      </c>
      <c r="E164" s="151" t="s">
        <v>472</v>
      </c>
      <c r="F164" s="152" t="s">
        <v>473</v>
      </c>
      <c r="G164" s="153" t="s">
        <v>164</v>
      </c>
      <c r="H164" s="154">
        <v>2.4340000000000002</v>
      </c>
      <c r="I164" s="154">
        <v>167.971</v>
      </c>
      <c r="J164" s="154">
        <f t="shared" si="0"/>
        <v>408.84100000000001</v>
      </c>
      <c r="K164" s="155"/>
      <c r="L164" s="29"/>
      <c r="M164" s="156"/>
      <c r="N164" s="157" t="s">
        <v>38</v>
      </c>
      <c r="O164" s="158">
        <v>2.1023399999999999</v>
      </c>
      <c r="P164" s="158">
        <f t="shared" si="1"/>
        <v>5.1170955600000001</v>
      </c>
      <c r="Q164" s="158">
        <v>2.4017808</v>
      </c>
      <c r="R164" s="158">
        <f t="shared" si="2"/>
        <v>5.8459344672000002</v>
      </c>
      <c r="S164" s="158">
        <v>0</v>
      </c>
      <c r="T164" s="159">
        <f t="shared" si="3"/>
        <v>0</v>
      </c>
      <c r="AR164" s="160" t="s">
        <v>155</v>
      </c>
      <c r="AT164" s="160" t="s">
        <v>151</v>
      </c>
      <c r="AU164" s="160" t="s">
        <v>85</v>
      </c>
      <c r="AY164" s="16" t="s">
        <v>149</v>
      </c>
      <c r="BE164" s="161">
        <f t="shared" si="4"/>
        <v>0</v>
      </c>
      <c r="BF164" s="161">
        <f t="shared" si="5"/>
        <v>408.84100000000001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6" t="s">
        <v>85</v>
      </c>
      <c r="BK164" s="162">
        <f t="shared" si="9"/>
        <v>408.84100000000001</v>
      </c>
      <c r="BL164" s="16" t="s">
        <v>155</v>
      </c>
      <c r="BM164" s="160" t="s">
        <v>474</v>
      </c>
    </row>
    <row r="165" spans="2:65" s="28" customFormat="1" ht="24.15" customHeight="1">
      <c r="B165" s="149"/>
      <c r="C165" s="150" t="s">
        <v>216</v>
      </c>
      <c r="D165" s="150" t="s">
        <v>151</v>
      </c>
      <c r="E165" s="151" t="s">
        <v>475</v>
      </c>
      <c r="F165" s="152" t="s">
        <v>476</v>
      </c>
      <c r="G165" s="153" t="s">
        <v>154</v>
      </c>
      <c r="H165" s="154">
        <v>32.457000000000001</v>
      </c>
      <c r="I165" s="154">
        <v>22.946999999999999</v>
      </c>
      <c r="J165" s="154">
        <f t="shared" si="0"/>
        <v>744.79100000000005</v>
      </c>
      <c r="K165" s="155"/>
      <c r="L165" s="29"/>
      <c r="M165" s="156"/>
      <c r="N165" s="157" t="s">
        <v>38</v>
      </c>
      <c r="O165" s="158">
        <v>0.75385999999999997</v>
      </c>
      <c r="P165" s="158">
        <f t="shared" si="1"/>
        <v>24.468034020000001</v>
      </c>
      <c r="Q165" s="158">
        <v>4.50331E-3</v>
      </c>
      <c r="R165" s="158">
        <f t="shared" si="2"/>
        <v>0.14616393267</v>
      </c>
      <c r="S165" s="158">
        <v>0</v>
      </c>
      <c r="T165" s="159">
        <f t="shared" si="3"/>
        <v>0</v>
      </c>
      <c r="AR165" s="160" t="s">
        <v>155</v>
      </c>
      <c r="AT165" s="160" t="s">
        <v>151</v>
      </c>
      <c r="AU165" s="160" t="s">
        <v>85</v>
      </c>
      <c r="AY165" s="16" t="s">
        <v>149</v>
      </c>
      <c r="BE165" s="161">
        <f t="shared" si="4"/>
        <v>0</v>
      </c>
      <c r="BF165" s="161">
        <f t="shared" si="5"/>
        <v>744.79100000000005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6" t="s">
        <v>85</v>
      </c>
      <c r="BK165" s="162">
        <f t="shared" si="9"/>
        <v>744.79100000000005</v>
      </c>
      <c r="BL165" s="16" t="s">
        <v>155</v>
      </c>
      <c r="BM165" s="160" t="s">
        <v>477</v>
      </c>
    </row>
    <row r="166" spans="2:65" s="28" customFormat="1" ht="24.15" customHeight="1">
      <c r="B166" s="149"/>
      <c r="C166" s="150" t="s">
        <v>220</v>
      </c>
      <c r="D166" s="150" t="s">
        <v>151</v>
      </c>
      <c r="E166" s="151" t="s">
        <v>478</v>
      </c>
      <c r="F166" s="152" t="s">
        <v>479</v>
      </c>
      <c r="G166" s="153" t="s">
        <v>154</v>
      </c>
      <c r="H166" s="154">
        <v>32.457000000000001</v>
      </c>
      <c r="I166" s="154">
        <v>6.4509999999999996</v>
      </c>
      <c r="J166" s="154">
        <f t="shared" si="0"/>
        <v>209.38</v>
      </c>
      <c r="K166" s="155"/>
      <c r="L166" s="29"/>
      <c r="M166" s="156"/>
      <c r="N166" s="157" t="s">
        <v>38</v>
      </c>
      <c r="O166" s="158">
        <v>0.312</v>
      </c>
      <c r="P166" s="158">
        <f t="shared" si="1"/>
        <v>10.126583999999999</v>
      </c>
      <c r="Q166" s="158">
        <v>0</v>
      </c>
      <c r="R166" s="158">
        <f t="shared" si="2"/>
        <v>0</v>
      </c>
      <c r="S166" s="158">
        <v>0</v>
      </c>
      <c r="T166" s="159">
        <f t="shared" si="3"/>
        <v>0</v>
      </c>
      <c r="AR166" s="160" t="s">
        <v>155</v>
      </c>
      <c r="AT166" s="160" t="s">
        <v>151</v>
      </c>
      <c r="AU166" s="160" t="s">
        <v>85</v>
      </c>
      <c r="AY166" s="16" t="s">
        <v>149</v>
      </c>
      <c r="BE166" s="161">
        <f t="shared" si="4"/>
        <v>0</v>
      </c>
      <c r="BF166" s="161">
        <f t="shared" si="5"/>
        <v>209.38</v>
      </c>
      <c r="BG166" s="161">
        <f t="shared" si="6"/>
        <v>0</v>
      </c>
      <c r="BH166" s="161">
        <f t="shared" si="7"/>
        <v>0</v>
      </c>
      <c r="BI166" s="161">
        <f t="shared" si="8"/>
        <v>0</v>
      </c>
      <c r="BJ166" s="16" t="s">
        <v>85</v>
      </c>
      <c r="BK166" s="162">
        <f t="shared" si="9"/>
        <v>209.38</v>
      </c>
      <c r="BL166" s="16" t="s">
        <v>155</v>
      </c>
      <c r="BM166" s="160" t="s">
        <v>480</v>
      </c>
    </row>
    <row r="167" spans="2:65" s="28" customFormat="1" ht="24.15" customHeight="1">
      <c r="B167" s="149"/>
      <c r="C167" s="150" t="s">
        <v>224</v>
      </c>
      <c r="D167" s="150" t="s">
        <v>151</v>
      </c>
      <c r="E167" s="151" t="s">
        <v>481</v>
      </c>
      <c r="F167" s="152" t="s">
        <v>482</v>
      </c>
      <c r="G167" s="153" t="s">
        <v>188</v>
      </c>
      <c r="H167" s="154">
        <v>0.24299999999999999</v>
      </c>
      <c r="I167" s="154">
        <v>1930.569</v>
      </c>
      <c r="J167" s="154">
        <f t="shared" si="0"/>
        <v>469.12799999999999</v>
      </c>
      <c r="K167" s="155"/>
      <c r="L167" s="29"/>
      <c r="M167" s="156"/>
      <c r="N167" s="157" t="s">
        <v>38</v>
      </c>
      <c r="O167" s="158">
        <v>33.429000000000002</v>
      </c>
      <c r="P167" s="158">
        <f t="shared" si="1"/>
        <v>8.123247000000001</v>
      </c>
      <c r="Q167" s="158">
        <v>1.02105</v>
      </c>
      <c r="R167" s="158">
        <f t="shared" si="2"/>
        <v>0.24811515000000001</v>
      </c>
      <c r="S167" s="158">
        <v>0</v>
      </c>
      <c r="T167" s="159">
        <f t="shared" si="3"/>
        <v>0</v>
      </c>
      <c r="AR167" s="160" t="s">
        <v>155</v>
      </c>
      <c r="AT167" s="160" t="s">
        <v>151</v>
      </c>
      <c r="AU167" s="160" t="s">
        <v>85</v>
      </c>
      <c r="AY167" s="16" t="s">
        <v>149</v>
      </c>
      <c r="BE167" s="161">
        <f t="shared" si="4"/>
        <v>0</v>
      </c>
      <c r="BF167" s="161">
        <f t="shared" si="5"/>
        <v>469.12799999999999</v>
      </c>
      <c r="BG167" s="161">
        <f t="shared" si="6"/>
        <v>0</v>
      </c>
      <c r="BH167" s="161">
        <f t="shared" si="7"/>
        <v>0</v>
      </c>
      <c r="BI167" s="161">
        <f t="shared" si="8"/>
        <v>0</v>
      </c>
      <c r="BJ167" s="16" t="s">
        <v>85</v>
      </c>
      <c r="BK167" s="162">
        <f t="shared" si="9"/>
        <v>469.12799999999999</v>
      </c>
      <c r="BL167" s="16" t="s">
        <v>155</v>
      </c>
      <c r="BM167" s="160" t="s">
        <v>483</v>
      </c>
    </row>
    <row r="168" spans="2:65" s="137" customFormat="1" ht="22.8" customHeight="1">
      <c r="B168" s="138"/>
      <c r="D168" s="139" t="s">
        <v>71</v>
      </c>
      <c r="E168" s="147" t="s">
        <v>155</v>
      </c>
      <c r="F168" s="147" t="s">
        <v>484</v>
      </c>
      <c r="J168" s="148">
        <f>BK168</f>
        <v>1143.7179999999998</v>
      </c>
      <c r="L168" s="138"/>
      <c r="M168" s="142"/>
      <c r="P168" s="143">
        <f>SUM(P169:P174)</f>
        <v>30.659045000000003</v>
      </c>
      <c r="R168" s="143">
        <f>SUM(R169:R174)</f>
        <v>4.0046568100000002</v>
      </c>
      <c r="T168" s="144">
        <f>SUM(T169:T174)</f>
        <v>0</v>
      </c>
      <c r="AR168" s="139" t="s">
        <v>79</v>
      </c>
      <c r="AT168" s="145" t="s">
        <v>71</v>
      </c>
      <c r="AU168" s="145" t="s">
        <v>79</v>
      </c>
      <c r="AY168" s="139" t="s">
        <v>149</v>
      </c>
      <c r="BK168" s="146">
        <f>SUM(BK169:BK174)</f>
        <v>1143.7179999999998</v>
      </c>
    </row>
    <row r="169" spans="2:65" s="28" customFormat="1" ht="21.75" customHeight="1">
      <c r="B169" s="149"/>
      <c r="C169" s="150" t="s">
        <v>228</v>
      </c>
      <c r="D169" s="150" t="s">
        <v>151</v>
      </c>
      <c r="E169" s="151" t="s">
        <v>485</v>
      </c>
      <c r="F169" s="152" t="s">
        <v>486</v>
      </c>
      <c r="G169" s="153" t="s">
        <v>164</v>
      </c>
      <c r="H169" s="154">
        <v>1.5549999999999999</v>
      </c>
      <c r="I169" s="154">
        <v>183.00200000000001</v>
      </c>
      <c r="J169" s="154">
        <f t="shared" ref="J169:J174" si="10">ROUND(I169*H169,3)</f>
        <v>284.56799999999998</v>
      </c>
      <c r="K169" s="155"/>
      <c r="L169" s="29"/>
      <c r="M169" s="156"/>
      <c r="N169" s="157" t="s">
        <v>38</v>
      </c>
      <c r="O169" s="158">
        <v>2.6440000000000001</v>
      </c>
      <c r="P169" s="158">
        <f t="shared" ref="P169:P174" si="11">O169*H169</f>
        <v>4.1114199999999999</v>
      </c>
      <c r="Q169" s="158">
        <v>2.4157899999999999</v>
      </c>
      <c r="R169" s="158">
        <f t="shared" ref="R169:R174" si="12">Q169*H169</f>
        <v>3.7565534499999997</v>
      </c>
      <c r="S169" s="158">
        <v>0</v>
      </c>
      <c r="T169" s="159">
        <f t="shared" ref="T169:T174" si="13">S169*H169</f>
        <v>0</v>
      </c>
      <c r="AR169" s="160" t="s">
        <v>155</v>
      </c>
      <c r="AT169" s="160" t="s">
        <v>151</v>
      </c>
      <c r="AU169" s="160" t="s">
        <v>85</v>
      </c>
      <c r="AY169" s="16" t="s">
        <v>149</v>
      </c>
      <c r="BE169" s="161">
        <f t="shared" ref="BE169:BE174" si="14">IF(N169="základná",J169,0)</f>
        <v>0</v>
      </c>
      <c r="BF169" s="161">
        <f t="shared" ref="BF169:BF174" si="15">IF(N169="znížená",J169,0)</f>
        <v>284.56799999999998</v>
      </c>
      <c r="BG169" s="161">
        <f t="shared" ref="BG169:BG174" si="16">IF(N169="zákl. prenesená",J169,0)</f>
        <v>0</v>
      </c>
      <c r="BH169" s="161">
        <f t="shared" ref="BH169:BH174" si="17">IF(N169="zníž. prenesená",J169,0)</f>
        <v>0</v>
      </c>
      <c r="BI169" s="161">
        <f t="shared" ref="BI169:BI174" si="18">IF(N169="nulová",J169,0)</f>
        <v>0</v>
      </c>
      <c r="BJ169" s="16" t="s">
        <v>85</v>
      </c>
      <c r="BK169" s="162">
        <f t="shared" ref="BK169:BK174" si="19">ROUND(I169*H169,3)</f>
        <v>284.56799999999998</v>
      </c>
      <c r="BL169" s="16" t="s">
        <v>155</v>
      </c>
      <c r="BM169" s="160" t="s">
        <v>487</v>
      </c>
    </row>
    <row r="170" spans="2:65" s="28" customFormat="1" ht="24.15" customHeight="1">
      <c r="B170" s="149"/>
      <c r="C170" s="150" t="s">
        <v>232</v>
      </c>
      <c r="D170" s="150" t="s">
        <v>151</v>
      </c>
      <c r="E170" s="151" t="s">
        <v>488</v>
      </c>
      <c r="F170" s="152" t="s">
        <v>489</v>
      </c>
      <c r="G170" s="153" t="s">
        <v>188</v>
      </c>
      <c r="H170" s="154">
        <v>0.156</v>
      </c>
      <c r="I170" s="154">
        <v>2013.097</v>
      </c>
      <c r="J170" s="154">
        <f t="shared" si="10"/>
        <v>314.04300000000001</v>
      </c>
      <c r="K170" s="155"/>
      <c r="L170" s="29"/>
      <c r="M170" s="156"/>
      <c r="N170" s="157" t="s">
        <v>38</v>
      </c>
      <c r="O170" s="158">
        <v>40.198999999999998</v>
      </c>
      <c r="P170" s="158">
        <f t="shared" si="11"/>
        <v>6.2710439999999998</v>
      </c>
      <c r="Q170" s="158">
        <v>1.01657</v>
      </c>
      <c r="R170" s="158">
        <f t="shared" si="12"/>
        <v>0.15858491999999999</v>
      </c>
      <c r="S170" s="158">
        <v>0</v>
      </c>
      <c r="T170" s="159">
        <f t="shared" si="13"/>
        <v>0</v>
      </c>
      <c r="AR170" s="160" t="s">
        <v>155</v>
      </c>
      <c r="AT170" s="160" t="s">
        <v>151</v>
      </c>
      <c r="AU170" s="160" t="s">
        <v>85</v>
      </c>
      <c r="AY170" s="16" t="s">
        <v>149</v>
      </c>
      <c r="BE170" s="161">
        <f t="shared" si="14"/>
        <v>0</v>
      </c>
      <c r="BF170" s="161">
        <f t="shared" si="15"/>
        <v>314.04300000000001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6" t="s">
        <v>85</v>
      </c>
      <c r="BK170" s="162">
        <f t="shared" si="19"/>
        <v>314.04300000000001</v>
      </c>
      <c r="BL170" s="16" t="s">
        <v>155</v>
      </c>
      <c r="BM170" s="160" t="s">
        <v>490</v>
      </c>
    </row>
    <row r="171" spans="2:65" s="28" customFormat="1" ht="33" customHeight="1">
      <c r="B171" s="149"/>
      <c r="C171" s="150" t="s">
        <v>236</v>
      </c>
      <c r="D171" s="150" t="s">
        <v>151</v>
      </c>
      <c r="E171" s="151" t="s">
        <v>491</v>
      </c>
      <c r="F171" s="152" t="s">
        <v>492</v>
      </c>
      <c r="G171" s="153" t="s">
        <v>154</v>
      </c>
      <c r="H171" s="154">
        <v>8.0850000000000009</v>
      </c>
      <c r="I171" s="154">
        <v>37.322000000000003</v>
      </c>
      <c r="J171" s="154">
        <f t="shared" si="10"/>
        <v>301.74799999999999</v>
      </c>
      <c r="K171" s="155"/>
      <c r="L171" s="29"/>
      <c r="M171" s="156"/>
      <c r="N171" s="157" t="s">
        <v>38</v>
      </c>
      <c r="O171" s="158">
        <v>1.2789999999999999</v>
      </c>
      <c r="P171" s="158">
        <f t="shared" si="11"/>
        <v>10.340715000000001</v>
      </c>
      <c r="Q171" s="158">
        <v>7.8399999999999997E-3</v>
      </c>
      <c r="R171" s="158">
        <f t="shared" si="12"/>
        <v>6.3386400000000009E-2</v>
      </c>
      <c r="S171" s="158">
        <v>0</v>
      </c>
      <c r="T171" s="159">
        <f t="shared" si="13"/>
        <v>0</v>
      </c>
      <c r="AR171" s="160" t="s">
        <v>155</v>
      </c>
      <c r="AT171" s="160" t="s">
        <v>151</v>
      </c>
      <c r="AU171" s="160" t="s">
        <v>85</v>
      </c>
      <c r="AY171" s="16" t="s">
        <v>149</v>
      </c>
      <c r="BE171" s="161">
        <f t="shared" si="14"/>
        <v>0</v>
      </c>
      <c r="BF171" s="161">
        <f t="shared" si="15"/>
        <v>301.74799999999999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6" t="s">
        <v>85</v>
      </c>
      <c r="BK171" s="162">
        <f t="shared" si="19"/>
        <v>301.74799999999999</v>
      </c>
      <c r="BL171" s="16" t="s">
        <v>155</v>
      </c>
      <c r="BM171" s="160" t="s">
        <v>493</v>
      </c>
    </row>
    <row r="172" spans="2:65" s="28" customFormat="1" ht="33" customHeight="1">
      <c r="B172" s="149"/>
      <c r="C172" s="150" t="s">
        <v>240</v>
      </c>
      <c r="D172" s="150" t="s">
        <v>151</v>
      </c>
      <c r="E172" s="151" t="s">
        <v>494</v>
      </c>
      <c r="F172" s="152" t="s">
        <v>495</v>
      </c>
      <c r="G172" s="153" t="s">
        <v>154</v>
      </c>
      <c r="H172" s="154">
        <v>8.0850000000000009</v>
      </c>
      <c r="I172" s="154">
        <v>7.1420000000000003</v>
      </c>
      <c r="J172" s="154">
        <f t="shared" si="10"/>
        <v>57.743000000000002</v>
      </c>
      <c r="K172" s="155"/>
      <c r="L172" s="29"/>
      <c r="M172" s="156"/>
      <c r="N172" s="157" t="s">
        <v>38</v>
      </c>
      <c r="O172" s="158">
        <v>0.33600000000000002</v>
      </c>
      <c r="P172" s="158">
        <f t="shared" si="11"/>
        <v>2.7165600000000003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AR172" s="160" t="s">
        <v>155</v>
      </c>
      <c r="AT172" s="160" t="s">
        <v>151</v>
      </c>
      <c r="AU172" s="160" t="s">
        <v>85</v>
      </c>
      <c r="AY172" s="16" t="s">
        <v>149</v>
      </c>
      <c r="BE172" s="161">
        <f t="shared" si="14"/>
        <v>0</v>
      </c>
      <c r="BF172" s="161">
        <f t="shared" si="15"/>
        <v>57.743000000000002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6" t="s">
        <v>85</v>
      </c>
      <c r="BK172" s="162">
        <f t="shared" si="19"/>
        <v>57.743000000000002</v>
      </c>
      <c r="BL172" s="16" t="s">
        <v>155</v>
      </c>
      <c r="BM172" s="160" t="s">
        <v>496</v>
      </c>
    </row>
    <row r="173" spans="2:65" s="28" customFormat="1" ht="24.15" customHeight="1">
      <c r="B173" s="149"/>
      <c r="C173" s="150" t="s">
        <v>6</v>
      </c>
      <c r="D173" s="150" t="s">
        <v>151</v>
      </c>
      <c r="E173" s="151" t="s">
        <v>497</v>
      </c>
      <c r="F173" s="152" t="s">
        <v>498</v>
      </c>
      <c r="G173" s="153" t="s">
        <v>154</v>
      </c>
      <c r="H173" s="154">
        <v>6.5990000000000002</v>
      </c>
      <c r="I173" s="154">
        <v>22.766999999999999</v>
      </c>
      <c r="J173" s="154">
        <f t="shared" si="10"/>
        <v>150.239</v>
      </c>
      <c r="K173" s="155"/>
      <c r="L173" s="29"/>
      <c r="M173" s="156"/>
      <c r="N173" s="157" t="s">
        <v>38</v>
      </c>
      <c r="O173" s="158">
        <v>0.83499999999999996</v>
      </c>
      <c r="P173" s="158">
        <f t="shared" si="11"/>
        <v>5.5101649999999998</v>
      </c>
      <c r="Q173" s="158">
        <v>3.96E-3</v>
      </c>
      <c r="R173" s="158">
        <f t="shared" si="12"/>
        <v>2.6132040000000002E-2</v>
      </c>
      <c r="S173" s="158">
        <v>0</v>
      </c>
      <c r="T173" s="159">
        <f t="shared" si="13"/>
        <v>0</v>
      </c>
      <c r="AR173" s="160" t="s">
        <v>155</v>
      </c>
      <c r="AT173" s="160" t="s">
        <v>151</v>
      </c>
      <c r="AU173" s="160" t="s">
        <v>85</v>
      </c>
      <c r="AY173" s="16" t="s">
        <v>149</v>
      </c>
      <c r="BE173" s="161">
        <f t="shared" si="14"/>
        <v>0</v>
      </c>
      <c r="BF173" s="161">
        <f t="shared" si="15"/>
        <v>150.239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6" t="s">
        <v>85</v>
      </c>
      <c r="BK173" s="162">
        <f t="shared" si="19"/>
        <v>150.239</v>
      </c>
      <c r="BL173" s="16" t="s">
        <v>155</v>
      </c>
      <c r="BM173" s="160" t="s">
        <v>499</v>
      </c>
    </row>
    <row r="174" spans="2:65" s="28" customFormat="1" ht="24.15" customHeight="1">
      <c r="B174" s="149"/>
      <c r="C174" s="150" t="s">
        <v>247</v>
      </c>
      <c r="D174" s="150" t="s">
        <v>151</v>
      </c>
      <c r="E174" s="151" t="s">
        <v>500</v>
      </c>
      <c r="F174" s="152" t="s">
        <v>501</v>
      </c>
      <c r="G174" s="153" t="s">
        <v>154</v>
      </c>
      <c r="H174" s="154">
        <v>6.5990000000000002</v>
      </c>
      <c r="I174" s="154">
        <v>5.3609999999999998</v>
      </c>
      <c r="J174" s="154">
        <f t="shared" si="10"/>
        <v>35.377000000000002</v>
      </c>
      <c r="K174" s="155"/>
      <c r="L174" s="29"/>
      <c r="M174" s="156"/>
      <c r="N174" s="157" t="s">
        <v>38</v>
      </c>
      <c r="O174" s="158">
        <v>0.25900000000000001</v>
      </c>
      <c r="P174" s="158">
        <f t="shared" si="11"/>
        <v>1.709141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AR174" s="160" t="s">
        <v>155</v>
      </c>
      <c r="AT174" s="160" t="s">
        <v>151</v>
      </c>
      <c r="AU174" s="160" t="s">
        <v>85</v>
      </c>
      <c r="AY174" s="16" t="s">
        <v>149</v>
      </c>
      <c r="BE174" s="161">
        <f t="shared" si="14"/>
        <v>0</v>
      </c>
      <c r="BF174" s="161">
        <f t="shared" si="15"/>
        <v>35.377000000000002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6" t="s">
        <v>85</v>
      </c>
      <c r="BK174" s="162">
        <f t="shared" si="19"/>
        <v>35.377000000000002</v>
      </c>
      <c r="BL174" s="16" t="s">
        <v>155</v>
      </c>
      <c r="BM174" s="160" t="s">
        <v>502</v>
      </c>
    </row>
    <row r="175" spans="2:65" s="137" customFormat="1" ht="22.8" customHeight="1">
      <c r="B175" s="138"/>
      <c r="D175" s="139" t="s">
        <v>71</v>
      </c>
      <c r="E175" s="147" t="s">
        <v>169</v>
      </c>
      <c r="F175" s="147" t="s">
        <v>503</v>
      </c>
      <c r="J175" s="148">
        <f>BK175</f>
        <v>479.19400000000002</v>
      </c>
      <c r="L175" s="138"/>
      <c r="M175" s="142"/>
      <c r="P175" s="143">
        <f>P176</f>
        <v>2.5908000000000002</v>
      </c>
      <c r="R175" s="143">
        <f>R176</f>
        <v>20.975116800000002</v>
      </c>
      <c r="T175" s="144">
        <f>T176</f>
        <v>0</v>
      </c>
      <c r="AR175" s="139" t="s">
        <v>79</v>
      </c>
      <c r="AT175" s="145" t="s">
        <v>71</v>
      </c>
      <c r="AU175" s="145" t="s">
        <v>79</v>
      </c>
      <c r="AY175" s="139" t="s">
        <v>149</v>
      </c>
      <c r="BK175" s="146">
        <f>BK176</f>
        <v>479.19400000000002</v>
      </c>
    </row>
    <row r="176" spans="2:65" s="28" customFormat="1" ht="33" customHeight="1">
      <c r="B176" s="149"/>
      <c r="C176" s="150" t="s">
        <v>252</v>
      </c>
      <c r="D176" s="150" t="s">
        <v>151</v>
      </c>
      <c r="E176" s="151" t="s">
        <v>504</v>
      </c>
      <c r="F176" s="152" t="s">
        <v>505</v>
      </c>
      <c r="G176" s="153" t="s">
        <v>154</v>
      </c>
      <c r="H176" s="154">
        <v>103.63200000000001</v>
      </c>
      <c r="I176" s="154">
        <v>4.6239999999999997</v>
      </c>
      <c r="J176" s="154">
        <f>ROUND(I176*H176,3)</f>
        <v>479.19400000000002</v>
      </c>
      <c r="K176" s="155"/>
      <c r="L176" s="29"/>
      <c r="M176" s="156"/>
      <c r="N176" s="157" t="s">
        <v>38</v>
      </c>
      <c r="O176" s="158">
        <v>2.5000000000000001E-2</v>
      </c>
      <c r="P176" s="158">
        <f>O176*H176</f>
        <v>2.5908000000000002</v>
      </c>
      <c r="Q176" s="158">
        <v>0.2024</v>
      </c>
      <c r="R176" s="158">
        <f>Q176*H176</f>
        <v>20.975116800000002</v>
      </c>
      <c r="S176" s="158">
        <v>0</v>
      </c>
      <c r="T176" s="159">
        <f>S176*H176</f>
        <v>0</v>
      </c>
      <c r="AR176" s="160" t="s">
        <v>155</v>
      </c>
      <c r="AT176" s="160" t="s">
        <v>151</v>
      </c>
      <c r="AU176" s="160" t="s">
        <v>85</v>
      </c>
      <c r="AY176" s="16" t="s">
        <v>149</v>
      </c>
      <c r="BE176" s="161">
        <f>IF(N176="základná",J176,0)</f>
        <v>0</v>
      </c>
      <c r="BF176" s="161">
        <f>IF(N176="znížená",J176,0)</f>
        <v>479.19400000000002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6" t="s">
        <v>85</v>
      </c>
      <c r="BK176" s="162">
        <f>ROUND(I176*H176,3)</f>
        <v>479.19400000000002</v>
      </c>
      <c r="BL176" s="16" t="s">
        <v>155</v>
      </c>
      <c r="BM176" s="160" t="s">
        <v>506</v>
      </c>
    </row>
    <row r="177" spans="2:65" s="137" customFormat="1" ht="22.8" customHeight="1">
      <c r="B177" s="138"/>
      <c r="D177" s="139" t="s">
        <v>71</v>
      </c>
      <c r="E177" s="147" t="s">
        <v>173</v>
      </c>
      <c r="F177" s="147" t="s">
        <v>507</v>
      </c>
      <c r="J177" s="148">
        <f>BK177</f>
        <v>162820.92299999998</v>
      </c>
      <c r="L177" s="138"/>
      <c r="M177" s="142"/>
      <c r="P177" s="143">
        <f>SUM(P178:P205)</f>
        <v>3573.4369111000005</v>
      </c>
      <c r="R177" s="143">
        <f>SUM(R178:R205)</f>
        <v>211.16998216779999</v>
      </c>
      <c r="T177" s="144">
        <f>SUM(T178:T205)</f>
        <v>0</v>
      </c>
      <c r="AR177" s="139" t="s">
        <v>79</v>
      </c>
      <c r="AT177" s="145" t="s">
        <v>71</v>
      </c>
      <c r="AU177" s="145" t="s">
        <v>79</v>
      </c>
      <c r="AY177" s="139" t="s">
        <v>149</v>
      </c>
      <c r="BK177" s="146">
        <f>SUM(BK178:BK205)</f>
        <v>162820.92299999998</v>
      </c>
    </row>
    <row r="178" spans="2:65" s="28" customFormat="1" ht="24.15" customHeight="1">
      <c r="B178" s="149"/>
      <c r="C178" s="150" t="s">
        <v>256</v>
      </c>
      <c r="D178" s="150" t="s">
        <v>151</v>
      </c>
      <c r="E178" s="151" t="s">
        <v>508</v>
      </c>
      <c r="F178" s="152" t="s">
        <v>509</v>
      </c>
      <c r="G178" s="153" t="s">
        <v>154</v>
      </c>
      <c r="H178" s="154">
        <v>213.68100000000001</v>
      </c>
      <c r="I178" s="154">
        <v>2.3180000000000001</v>
      </c>
      <c r="J178" s="154">
        <f t="shared" ref="J178:J205" si="20">ROUND(I178*H178,3)</f>
        <v>495.31299999999999</v>
      </c>
      <c r="K178" s="155"/>
      <c r="L178" s="29"/>
      <c r="M178" s="156"/>
      <c r="N178" s="157" t="s">
        <v>38</v>
      </c>
      <c r="O178" s="158">
        <v>8.2000000000000003E-2</v>
      </c>
      <c r="P178" s="158">
        <f t="shared" ref="P178:P205" si="21">O178*H178</f>
        <v>17.521842000000003</v>
      </c>
      <c r="Q178" s="158">
        <v>2.0000000000000001E-4</v>
      </c>
      <c r="R178" s="158">
        <f t="shared" ref="R178:R205" si="22">Q178*H178</f>
        <v>4.2736200000000002E-2</v>
      </c>
      <c r="S178" s="158">
        <v>0</v>
      </c>
      <c r="T178" s="159">
        <f t="shared" ref="T178:T205" si="23">S178*H178</f>
        <v>0</v>
      </c>
      <c r="AR178" s="160" t="s">
        <v>155</v>
      </c>
      <c r="AT178" s="160" t="s">
        <v>151</v>
      </c>
      <c r="AU178" s="160" t="s">
        <v>85</v>
      </c>
      <c r="AY178" s="16" t="s">
        <v>149</v>
      </c>
      <c r="BE178" s="161">
        <f t="shared" ref="BE178:BE205" si="24">IF(N178="základná",J178,0)</f>
        <v>0</v>
      </c>
      <c r="BF178" s="161">
        <f t="shared" ref="BF178:BF205" si="25">IF(N178="znížená",J178,0)</f>
        <v>495.31299999999999</v>
      </c>
      <c r="BG178" s="161">
        <f t="shared" ref="BG178:BG205" si="26">IF(N178="zákl. prenesená",J178,0)</f>
        <v>0</v>
      </c>
      <c r="BH178" s="161">
        <f t="shared" ref="BH178:BH205" si="27">IF(N178="zníž. prenesená",J178,0)</f>
        <v>0</v>
      </c>
      <c r="BI178" s="161">
        <f t="shared" ref="BI178:BI205" si="28">IF(N178="nulová",J178,0)</f>
        <v>0</v>
      </c>
      <c r="BJ178" s="16" t="s">
        <v>85</v>
      </c>
      <c r="BK178" s="162">
        <f t="shared" ref="BK178:BK205" si="29">ROUND(I178*H178,3)</f>
        <v>495.31299999999999</v>
      </c>
      <c r="BL178" s="16" t="s">
        <v>155</v>
      </c>
      <c r="BM178" s="160" t="s">
        <v>510</v>
      </c>
    </row>
    <row r="179" spans="2:65" s="28" customFormat="1" ht="24.15" customHeight="1">
      <c r="B179" s="149"/>
      <c r="C179" s="150" t="s">
        <v>260</v>
      </c>
      <c r="D179" s="150" t="s">
        <v>151</v>
      </c>
      <c r="E179" s="151" t="s">
        <v>511</v>
      </c>
      <c r="F179" s="152" t="s">
        <v>512</v>
      </c>
      <c r="G179" s="153" t="s">
        <v>154</v>
      </c>
      <c r="H179" s="154">
        <v>792.67</v>
      </c>
      <c r="I179" s="154">
        <v>3.7240000000000002</v>
      </c>
      <c r="J179" s="154">
        <f t="shared" si="20"/>
        <v>2951.9029999999998</v>
      </c>
      <c r="K179" s="155"/>
      <c r="L179" s="29"/>
      <c r="M179" s="156"/>
      <c r="N179" s="157" t="s">
        <v>38</v>
      </c>
      <c r="O179" s="158">
        <v>0.112</v>
      </c>
      <c r="P179" s="158">
        <f t="shared" si="21"/>
        <v>88.779039999999995</v>
      </c>
      <c r="Q179" s="158">
        <v>2.3000000000000001E-4</v>
      </c>
      <c r="R179" s="158">
        <f t="shared" si="22"/>
        <v>0.18231410000000001</v>
      </c>
      <c r="S179" s="158">
        <v>0</v>
      </c>
      <c r="T179" s="159">
        <f t="shared" si="23"/>
        <v>0</v>
      </c>
      <c r="AR179" s="160" t="s">
        <v>155</v>
      </c>
      <c r="AT179" s="160" t="s">
        <v>151</v>
      </c>
      <c r="AU179" s="160" t="s">
        <v>85</v>
      </c>
      <c r="AY179" s="16" t="s">
        <v>149</v>
      </c>
      <c r="BE179" s="161">
        <f t="shared" si="24"/>
        <v>0</v>
      </c>
      <c r="BF179" s="161">
        <f t="shared" si="25"/>
        <v>2951.9029999999998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6" t="s">
        <v>85</v>
      </c>
      <c r="BK179" s="162">
        <f t="shared" si="29"/>
        <v>2951.9029999999998</v>
      </c>
      <c r="BL179" s="16" t="s">
        <v>155</v>
      </c>
      <c r="BM179" s="160" t="s">
        <v>513</v>
      </c>
    </row>
    <row r="180" spans="2:65" s="28" customFormat="1" ht="24.15" customHeight="1">
      <c r="B180" s="149"/>
      <c r="C180" s="150" t="s">
        <v>264</v>
      </c>
      <c r="D180" s="150" t="s">
        <v>151</v>
      </c>
      <c r="E180" s="151" t="s">
        <v>514</v>
      </c>
      <c r="F180" s="152" t="s">
        <v>515</v>
      </c>
      <c r="G180" s="153" t="s">
        <v>154</v>
      </c>
      <c r="H180" s="154">
        <v>792.67</v>
      </c>
      <c r="I180" s="154">
        <v>13.098000000000001</v>
      </c>
      <c r="J180" s="154">
        <f t="shared" si="20"/>
        <v>10382.392</v>
      </c>
      <c r="K180" s="155"/>
      <c r="L180" s="29"/>
      <c r="M180" s="156"/>
      <c r="N180" s="157" t="s">
        <v>38</v>
      </c>
      <c r="O180" s="158">
        <v>0.44939000000000001</v>
      </c>
      <c r="P180" s="158">
        <f t="shared" si="21"/>
        <v>356.21797129999999</v>
      </c>
      <c r="Q180" s="158">
        <v>1.6500000000000001E-2</v>
      </c>
      <c r="R180" s="158">
        <f t="shared" si="22"/>
        <v>13.079055</v>
      </c>
      <c r="S180" s="158">
        <v>0</v>
      </c>
      <c r="T180" s="159">
        <f t="shared" si="23"/>
        <v>0</v>
      </c>
      <c r="AR180" s="160" t="s">
        <v>155</v>
      </c>
      <c r="AT180" s="160" t="s">
        <v>151</v>
      </c>
      <c r="AU180" s="160" t="s">
        <v>85</v>
      </c>
      <c r="AY180" s="16" t="s">
        <v>149</v>
      </c>
      <c r="BE180" s="161">
        <f t="shared" si="24"/>
        <v>0</v>
      </c>
      <c r="BF180" s="161">
        <f t="shared" si="25"/>
        <v>10382.392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6" t="s">
        <v>85</v>
      </c>
      <c r="BK180" s="162">
        <f t="shared" si="29"/>
        <v>10382.392</v>
      </c>
      <c r="BL180" s="16" t="s">
        <v>155</v>
      </c>
      <c r="BM180" s="160" t="s">
        <v>516</v>
      </c>
    </row>
    <row r="181" spans="2:65" s="28" customFormat="1" ht="24.15" customHeight="1">
      <c r="B181" s="149"/>
      <c r="C181" s="150" t="s">
        <v>268</v>
      </c>
      <c r="D181" s="150" t="s">
        <v>151</v>
      </c>
      <c r="E181" s="151" t="s">
        <v>517</v>
      </c>
      <c r="F181" s="152" t="s">
        <v>518</v>
      </c>
      <c r="G181" s="153" t="s">
        <v>154</v>
      </c>
      <c r="H181" s="154">
        <v>792.67</v>
      </c>
      <c r="I181" s="154">
        <v>11.516</v>
      </c>
      <c r="J181" s="154">
        <f t="shared" si="20"/>
        <v>9128.3880000000008</v>
      </c>
      <c r="K181" s="155"/>
      <c r="L181" s="29"/>
      <c r="M181" s="156"/>
      <c r="N181" s="157" t="s">
        <v>38</v>
      </c>
      <c r="O181" s="158">
        <v>0.40801999999999999</v>
      </c>
      <c r="P181" s="158">
        <f t="shared" si="21"/>
        <v>323.42521339999996</v>
      </c>
      <c r="Q181" s="158">
        <v>4.9500000000000004E-3</v>
      </c>
      <c r="R181" s="158">
        <f t="shared" si="22"/>
        <v>3.9237165000000003</v>
      </c>
      <c r="S181" s="158">
        <v>0</v>
      </c>
      <c r="T181" s="159">
        <f t="shared" si="23"/>
        <v>0</v>
      </c>
      <c r="AR181" s="160" t="s">
        <v>155</v>
      </c>
      <c r="AT181" s="160" t="s">
        <v>151</v>
      </c>
      <c r="AU181" s="160" t="s">
        <v>85</v>
      </c>
      <c r="AY181" s="16" t="s">
        <v>149</v>
      </c>
      <c r="BE181" s="161">
        <f t="shared" si="24"/>
        <v>0</v>
      </c>
      <c r="BF181" s="161">
        <f t="shared" si="25"/>
        <v>9128.3880000000008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6" t="s">
        <v>85</v>
      </c>
      <c r="BK181" s="162">
        <f t="shared" si="29"/>
        <v>9128.3880000000008</v>
      </c>
      <c r="BL181" s="16" t="s">
        <v>155</v>
      </c>
      <c r="BM181" s="160" t="s">
        <v>519</v>
      </c>
    </row>
    <row r="182" spans="2:65" s="28" customFormat="1" ht="24.15" customHeight="1">
      <c r="B182" s="149"/>
      <c r="C182" s="150" t="s">
        <v>272</v>
      </c>
      <c r="D182" s="150" t="s">
        <v>151</v>
      </c>
      <c r="E182" s="151" t="s">
        <v>520</v>
      </c>
      <c r="F182" s="152" t="s">
        <v>521</v>
      </c>
      <c r="G182" s="153" t="s">
        <v>154</v>
      </c>
      <c r="H182" s="154">
        <v>1961.865</v>
      </c>
      <c r="I182" s="154">
        <v>2.456</v>
      </c>
      <c r="J182" s="154">
        <f t="shared" si="20"/>
        <v>4818.34</v>
      </c>
      <c r="K182" s="155"/>
      <c r="L182" s="29"/>
      <c r="M182" s="156"/>
      <c r="N182" s="157" t="s">
        <v>38</v>
      </c>
      <c r="O182" s="158">
        <v>5.1999999999999998E-2</v>
      </c>
      <c r="P182" s="158">
        <f t="shared" si="21"/>
        <v>102.01697999999999</v>
      </c>
      <c r="Q182" s="158">
        <v>2.3000000000000001E-4</v>
      </c>
      <c r="R182" s="158">
        <f t="shared" si="22"/>
        <v>0.45122895000000002</v>
      </c>
      <c r="S182" s="158">
        <v>0</v>
      </c>
      <c r="T182" s="159">
        <f t="shared" si="23"/>
        <v>0</v>
      </c>
      <c r="AR182" s="160" t="s">
        <v>155</v>
      </c>
      <c r="AT182" s="160" t="s">
        <v>151</v>
      </c>
      <c r="AU182" s="160" t="s">
        <v>85</v>
      </c>
      <c r="AY182" s="16" t="s">
        <v>149</v>
      </c>
      <c r="BE182" s="161">
        <f t="shared" si="24"/>
        <v>0</v>
      </c>
      <c r="BF182" s="161">
        <f t="shared" si="25"/>
        <v>4818.34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6" t="s">
        <v>85</v>
      </c>
      <c r="BK182" s="162">
        <f t="shared" si="29"/>
        <v>4818.34</v>
      </c>
      <c r="BL182" s="16" t="s">
        <v>155</v>
      </c>
      <c r="BM182" s="160" t="s">
        <v>522</v>
      </c>
    </row>
    <row r="183" spans="2:65" s="28" customFormat="1" ht="24.15" customHeight="1">
      <c r="B183" s="149"/>
      <c r="C183" s="150" t="s">
        <v>276</v>
      </c>
      <c r="D183" s="150" t="s">
        <v>151</v>
      </c>
      <c r="E183" s="151" t="s">
        <v>523</v>
      </c>
      <c r="F183" s="152" t="s">
        <v>524</v>
      </c>
      <c r="G183" s="153" t="s">
        <v>154</v>
      </c>
      <c r="H183" s="154">
        <v>1961.865</v>
      </c>
      <c r="I183" s="154">
        <v>11.061</v>
      </c>
      <c r="J183" s="154">
        <f t="shared" si="20"/>
        <v>21700.188999999998</v>
      </c>
      <c r="K183" s="155"/>
      <c r="L183" s="29"/>
      <c r="M183" s="156"/>
      <c r="N183" s="157" t="s">
        <v>38</v>
      </c>
      <c r="O183" s="158">
        <v>0.35899999999999999</v>
      </c>
      <c r="P183" s="158">
        <f t="shared" si="21"/>
        <v>704.30953499999998</v>
      </c>
      <c r="Q183" s="158">
        <v>1.575E-2</v>
      </c>
      <c r="R183" s="158">
        <f t="shared" si="22"/>
        <v>30.899373749999999</v>
      </c>
      <c r="S183" s="158">
        <v>0</v>
      </c>
      <c r="T183" s="159">
        <f t="shared" si="23"/>
        <v>0</v>
      </c>
      <c r="AR183" s="160" t="s">
        <v>155</v>
      </c>
      <c r="AT183" s="160" t="s">
        <v>151</v>
      </c>
      <c r="AU183" s="160" t="s">
        <v>85</v>
      </c>
      <c r="AY183" s="16" t="s">
        <v>149</v>
      </c>
      <c r="BE183" s="161">
        <f t="shared" si="24"/>
        <v>0</v>
      </c>
      <c r="BF183" s="161">
        <f t="shared" si="25"/>
        <v>21700.188999999998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6" t="s">
        <v>85</v>
      </c>
      <c r="BK183" s="162">
        <f t="shared" si="29"/>
        <v>21700.188999999998</v>
      </c>
      <c r="BL183" s="16" t="s">
        <v>155</v>
      </c>
      <c r="BM183" s="160" t="s">
        <v>525</v>
      </c>
    </row>
    <row r="184" spans="2:65" s="28" customFormat="1" ht="24.15" customHeight="1">
      <c r="B184" s="149"/>
      <c r="C184" s="150" t="s">
        <v>280</v>
      </c>
      <c r="D184" s="150" t="s">
        <v>151</v>
      </c>
      <c r="E184" s="151" t="s">
        <v>526</v>
      </c>
      <c r="F184" s="152" t="s">
        <v>527</v>
      </c>
      <c r="G184" s="153" t="s">
        <v>154</v>
      </c>
      <c r="H184" s="154">
        <v>1549.038</v>
      </c>
      <c r="I184" s="154">
        <v>9.2739999999999991</v>
      </c>
      <c r="J184" s="154">
        <f t="shared" si="20"/>
        <v>14365.778</v>
      </c>
      <c r="K184" s="155"/>
      <c r="L184" s="29"/>
      <c r="M184" s="156"/>
      <c r="N184" s="157" t="s">
        <v>38</v>
      </c>
      <c r="O184" s="158">
        <v>0.318</v>
      </c>
      <c r="P184" s="158">
        <f t="shared" si="21"/>
        <v>492.59408400000001</v>
      </c>
      <c r="Q184" s="158">
        <v>4.7299999999999998E-3</v>
      </c>
      <c r="R184" s="158">
        <f t="shared" si="22"/>
        <v>7.3269497399999999</v>
      </c>
      <c r="S184" s="158">
        <v>0</v>
      </c>
      <c r="T184" s="159">
        <f t="shared" si="23"/>
        <v>0</v>
      </c>
      <c r="AR184" s="160" t="s">
        <v>155</v>
      </c>
      <c r="AT184" s="160" t="s">
        <v>151</v>
      </c>
      <c r="AU184" s="160" t="s">
        <v>85</v>
      </c>
      <c r="AY184" s="16" t="s">
        <v>149</v>
      </c>
      <c r="BE184" s="161">
        <f t="shared" si="24"/>
        <v>0</v>
      </c>
      <c r="BF184" s="161">
        <f t="shared" si="25"/>
        <v>14365.778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6" t="s">
        <v>85</v>
      </c>
      <c r="BK184" s="162">
        <f t="shared" si="29"/>
        <v>14365.778</v>
      </c>
      <c r="BL184" s="16" t="s">
        <v>155</v>
      </c>
      <c r="BM184" s="160" t="s">
        <v>528</v>
      </c>
    </row>
    <row r="185" spans="2:65" s="28" customFormat="1" ht="37.799999999999997" customHeight="1">
      <c r="B185" s="149"/>
      <c r="C185" s="150" t="s">
        <v>284</v>
      </c>
      <c r="D185" s="150" t="s">
        <v>151</v>
      </c>
      <c r="E185" s="151" t="s">
        <v>529</v>
      </c>
      <c r="F185" s="152" t="s">
        <v>530</v>
      </c>
      <c r="G185" s="153" t="s">
        <v>154</v>
      </c>
      <c r="H185" s="154">
        <v>160.16</v>
      </c>
      <c r="I185" s="154">
        <v>2.3210000000000002</v>
      </c>
      <c r="J185" s="154">
        <f t="shared" si="20"/>
        <v>371.73099999999999</v>
      </c>
      <c r="K185" s="155"/>
      <c r="L185" s="29"/>
      <c r="M185" s="156"/>
      <c r="N185" s="157" t="s">
        <v>38</v>
      </c>
      <c r="O185" s="158">
        <v>8.2000000000000003E-2</v>
      </c>
      <c r="P185" s="158">
        <f t="shared" si="21"/>
        <v>13.13312</v>
      </c>
      <c r="Q185" s="158">
        <v>2.1000000000000001E-4</v>
      </c>
      <c r="R185" s="158">
        <f t="shared" si="22"/>
        <v>3.36336E-2</v>
      </c>
      <c r="S185" s="158">
        <v>0</v>
      </c>
      <c r="T185" s="159">
        <f t="shared" si="23"/>
        <v>0</v>
      </c>
      <c r="AR185" s="160" t="s">
        <v>155</v>
      </c>
      <c r="AT185" s="160" t="s">
        <v>151</v>
      </c>
      <c r="AU185" s="160" t="s">
        <v>85</v>
      </c>
      <c r="AY185" s="16" t="s">
        <v>149</v>
      </c>
      <c r="BE185" s="161">
        <f t="shared" si="24"/>
        <v>0</v>
      </c>
      <c r="BF185" s="161">
        <f t="shared" si="25"/>
        <v>371.73099999999999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6" t="s">
        <v>85</v>
      </c>
      <c r="BK185" s="162">
        <f t="shared" si="29"/>
        <v>371.73099999999999</v>
      </c>
      <c r="BL185" s="16" t="s">
        <v>155</v>
      </c>
      <c r="BM185" s="160" t="s">
        <v>531</v>
      </c>
    </row>
    <row r="186" spans="2:65" s="28" customFormat="1" ht="24.15" customHeight="1">
      <c r="B186" s="149"/>
      <c r="C186" s="150" t="s">
        <v>288</v>
      </c>
      <c r="D186" s="150" t="s">
        <v>151</v>
      </c>
      <c r="E186" s="151" t="s">
        <v>532</v>
      </c>
      <c r="F186" s="152" t="s">
        <v>533</v>
      </c>
      <c r="G186" s="153" t="s">
        <v>154</v>
      </c>
      <c r="H186" s="154">
        <v>89.6</v>
      </c>
      <c r="I186" s="154">
        <v>4.57</v>
      </c>
      <c r="J186" s="154">
        <f t="shared" si="20"/>
        <v>409.47199999999998</v>
      </c>
      <c r="K186" s="155"/>
      <c r="L186" s="29"/>
      <c r="M186" s="156"/>
      <c r="N186" s="157" t="s">
        <v>38</v>
      </c>
      <c r="O186" s="158">
        <v>0.152</v>
      </c>
      <c r="P186" s="158">
        <f t="shared" si="21"/>
        <v>13.619199999999999</v>
      </c>
      <c r="Q186" s="158">
        <v>2.3000000000000001E-4</v>
      </c>
      <c r="R186" s="158">
        <f t="shared" si="22"/>
        <v>2.0607999999999998E-2</v>
      </c>
      <c r="S186" s="158">
        <v>0</v>
      </c>
      <c r="T186" s="159">
        <f t="shared" si="23"/>
        <v>0</v>
      </c>
      <c r="AR186" s="160" t="s">
        <v>155</v>
      </c>
      <c r="AT186" s="160" t="s">
        <v>151</v>
      </c>
      <c r="AU186" s="160" t="s">
        <v>85</v>
      </c>
      <c r="AY186" s="16" t="s">
        <v>149</v>
      </c>
      <c r="BE186" s="161">
        <f t="shared" si="24"/>
        <v>0</v>
      </c>
      <c r="BF186" s="161">
        <f t="shared" si="25"/>
        <v>409.47199999999998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6" t="s">
        <v>85</v>
      </c>
      <c r="BK186" s="162">
        <f t="shared" si="29"/>
        <v>409.47199999999998</v>
      </c>
      <c r="BL186" s="16" t="s">
        <v>155</v>
      </c>
      <c r="BM186" s="160" t="s">
        <v>534</v>
      </c>
    </row>
    <row r="187" spans="2:65" s="28" customFormat="1" ht="24.15" customHeight="1">
      <c r="B187" s="149"/>
      <c r="C187" s="150" t="s">
        <v>292</v>
      </c>
      <c r="D187" s="150" t="s">
        <v>151</v>
      </c>
      <c r="E187" s="151" t="s">
        <v>535</v>
      </c>
      <c r="F187" s="152" t="s">
        <v>536</v>
      </c>
      <c r="G187" s="153" t="s">
        <v>154</v>
      </c>
      <c r="H187" s="154">
        <v>89.6</v>
      </c>
      <c r="I187" s="154">
        <v>20.452000000000002</v>
      </c>
      <c r="J187" s="154">
        <f t="shared" si="20"/>
        <v>1832.499</v>
      </c>
      <c r="K187" s="155"/>
      <c r="L187" s="29"/>
      <c r="M187" s="156"/>
      <c r="N187" s="157" t="s">
        <v>38</v>
      </c>
      <c r="O187" s="158">
        <v>0.44868000000000002</v>
      </c>
      <c r="P187" s="158">
        <f t="shared" si="21"/>
        <v>40.201728000000003</v>
      </c>
      <c r="Q187" s="158">
        <v>3.3E-3</v>
      </c>
      <c r="R187" s="158">
        <f t="shared" si="22"/>
        <v>0.29568</v>
      </c>
      <c r="S187" s="158">
        <v>0</v>
      </c>
      <c r="T187" s="159">
        <f t="shared" si="23"/>
        <v>0</v>
      </c>
      <c r="AR187" s="160" t="s">
        <v>155</v>
      </c>
      <c r="AT187" s="160" t="s">
        <v>151</v>
      </c>
      <c r="AU187" s="160" t="s">
        <v>85</v>
      </c>
      <c r="AY187" s="16" t="s">
        <v>149</v>
      </c>
      <c r="BE187" s="161">
        <f t="shared" si="24"/>
        <v>0</v>
      </c>
      <c r="BF187" s="161">
        <f t="shared" si="25"/>
        <v>1832.499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6" t="s">
        <v>85</v>
      </c>
      <c r="BK187" s="162">
        <f t="shared" si="29"/>
        <v>1832.499</v>
      </c>
      <c r="BL187" s="16" t="s">
        <v>155</v>
      </c>
      <c r="BM187" s="160" t="s">
        <v>537</v>
      </c>
    </row>
    <row r="188" spans="2:65" s="28" customFormat="1" ht="24.15" customHeight="1">
      <c r="B188" s="149"/>
      <c r="C188" s="150" t="s">
        <v>296</v>
      </c>
      <c r="D188" s="150" t="s">
        <v>151</v>
      </c>
      <c r="E188" s="151" t="s">
        <v>538</v>
      </c>
      <c r="F188" s="152" t="s">
        <v>539</v>
      </c>
      <c r="G188" s="153" t="s">
        <v>154</v>
      </c>
      <c r="H188" s="154">
        <v>614.79999999999995</v>
      </c>
      <c r="I188" s="154">
        <v>3.3010000000000002</v>
      </c>
      <c r="J188" s="154">
        <f t="shared" si="20"/>
        <v>2029.4549999999999</v>
      </c>
      <c r="K188" s="155"/>
      <c r="L188" s="29"/>
      <c r="M188" s="156"/>
      <c r="N188" s="157" t="s">
        <v>38</v>
      </c>
      <c r="O188" s="158">
        <v>9.1999999999999998E-2</v>
      </c>
      <c r="P188" s="158">
        <f t="shared" si="21"/>
        <v>56.561599999999991</v>
      </c>
      <c r="Q188" s="158">
        <v>2.3000000000000001E-4</v>
      </c>
      <c r="R188" s="158">
        <f t="shared" si="22"/>
        <v>0.141404</v>
      </c>
      <c r="S188" s="158">
        <v>0</v>
      </c>
      <c r="T188" s="159">
        <f t="shared" si="23"/>
        <v>0</v>
      </c>
      <c r="AR188" s="160" t="s">
        <v>155</v>
      </c>
      <c r="AT188" s="160" t="s">
        <v>151</v>
      </c>
      <c r="AU188" s="160" t="s">
        <v>85</v>
      </c>
      <c r="AY188" s="16" t="s">
        <v>149</v>
      </c>
      <c r="BE188" s="161">
        <f t="shared" si="24"/>
        <v>0</v>
      </c>
      <c r="BF188" s="161">
        <f t="shared" si="25"/>
        <v>2029.4549999999999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6" t="s">
        <v>85</v>
      </c>
      <c r="BK188" s="162">
        <f t="shared" si="29"/>
        <v>2029.4549999999999</v>
      </c>
      <c r="BL188" s="16" t="s">
        <v>155</v>
      </c>
      <c r="BM188" s="160" t="s">
        <v>540</v>
      </c>
    </row>
    <row r="189" spans="2:65" s="28" customFormat="1" ht="24.15" customHeight="1">
      <c r="B189" s="149"/>
      <c r="C189" s="150" t="s">
        <v>300</v>
      </c>
      <c r="D189" s="150" t="s">
        <v>151</v>
      </c>
      <c r="E189" s="151" t="s">
        <v>541</v>
      </c>
      <c r="F189" s="152" t="s">
        <v>542</v>
      </c>
      <c r="G189" s="153" t="s">
        <v>154</v>
      </c>
      <c r="H189" s="154">
        <v>545.04300000000001</v>
      </c>
      <c r="I189" s="154">
        <v>18.283999999999999</v>
      </c>
      <c r="J189" s="154">
        <f t="shared" si="20"/>
        <v>9965.5660000000007</v>
      </c>
      <c r="K189" s="155"/>
      <c r="L189" s="29"/>
      <c r="M189" s="156"/>
      <c r="N189" s="157" t="s">
        <v>38</v>
      </c>
      <c r="O189" s="158">
        <v>0.35899999999999999</v>
      </c>
      <c r="P189" s="158">
        <f t="shared" si="21"/>
        <v>195.67043699999999</v>
      </c>
      <c r="Q189" s="158">
        <v>3.3E-3</v>
      </c>
      <c r="R189" s="158">
        <f t="shared" si="22"/>
        <v>1.7986419</v>
      </c>
      <c r="S189" s="158">
        <v>0</v>
      </c>
      <c r="T189" s="159">
        <f t="shared" si="23"/>
        <v>0</v>
      </c>
      <c r="AR189" s="160" t="s">
        <v>155</v>
      </c>
      <c r="AT189" s="160" t="s">
        <v>151</v>
      </c>
      <c r="AU189" s="160" t="s">
        <v>85</v>
      </c>
      <c r="AY189" s="16" t="s">
        <v>149</v>
      </c>
      <c r="BE189" s="161">
        <f t="shared" si="24"/>
        <v>0</v>
      </c>
      <c r="BF189" s="161">
        <f t="shared" si="25"/>
        <v>9965.5660000000007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6" t="s">
        <v>85</v>
      </c>
      <c r="BK189" s="162">
        <f t="shared" si="29"/>
        <v>9965.5660000000007</v>
      </c>
      <c r="BL189" s="16" t="s">
        <v>155</v>
      </c>
      <c r="BM189" s="160" t="s">
        <v>543</v>
      </c>
    </row>
    <row r="190" spans="2:65" s="28" customFormat="1" ht="24.15" customHeight="1">
      <c r="B190" s="149"/>
      <c r="C190" s="150" t="s">
        <v>304</v>
      </c>
      <c r="D190" s="150" t="s">
        <v>151</v>
      </c>
      <c r="E190" s="151" t="s">
        <v>544</v>
      </c>
      <c r="F190" s="152" t="s">
        <v>545</v>
      </c>
      <c r="G190" s="153" t="s">
        <v>154</v>
      </c>
      <c r="H190" s="154">
        <v>69.757000000000005</v>
      </c>
      <c r="I190" s="154">
        <v>34.634999999999998</v>
      </c>
      <c r="J190" s="154">
        <f t="shared" si="20"/>
        <v>2416.0340000000001</v>
      </c>
      <c r="K190" s="155"/>
      <c r="L190" s="29"/>
      <c r="M190" s="156"/>
      <c r="N190" s="157" t="s">
        <v>38</v>
      </c>
      <c r="O190" s="158">
        <v>0.41699999999999998</v>
      </c>
      <c r="P190" s="158">
        <f t="shared" si="21"/>
        <v>29.088668999999999</v>
      </c>
      <c r="Q190" s="158">
        <v>6.1799999999999997E-3</v>
      </c>
      <c r="R190" s="158">
        <f t="shared" si="22"/>
        <v>0.43109826000000001</v>
      </c>
      <c r="S190" s="158">
        <v>0</v>
      </c>
      <c r="T190" s="159">
        <f t="shared" si="23"/>
        <v>0</v>
      </c>
      <c r="AR190" s="160" t="s">
        <v>155</v>
      </c>
      <c r="AT190" s="160" t="s">
        <v>151</v>
      </c>
      <c r="AU190" s="160" t="s">
        <v>85</v>
      </c>
      <c r="AY190" s="16" t="s">
        <v>149</v>
      </c>
      <c r="BE190" s="161">
        <f t="shared" si="24"/>
        <v>0</v>
      </c>
      <c r="BF190" s="161">
        <f t="shared" si="25"/>
        <v>2416.0340000000001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6" t="s">
        <v>85</v>
      </c>
      <c r="BK190" s="162">
        <f t="shared" si="29"/>
        <v>2416.0340000000001</v>
      </c>
      <c r="BL190" s="16" t="s">
        <v>155</v>
      </c>
      <c r="BM190" s="160" t="s">
        <v>546</v>
      </c>
    </row>
    <row r="191" spans="2:65" s="28" customFormat="1" ht="37.799999999999997" customHeight="1">
      <c r="B191" s="149"/>
      <c r="C191" s="150" t="s">
        <v>308</v>
      </c>
      <c r="D191" s="150" t="s">
        <v>151</v>
      </c>
      <c r="E191" s="151" t="s">
        <v>547</v>
      </c>
      <c r="F191" s="152" t="s">
        <v>548</v>
      </c>
      <c r="G191" s="153" t="s">
        <v>154</v>
      </c>
      <c r="H191" s="154">
        <v>46.05</v>
      </c>
      <c r="I191" s="154">
        <v>3.1760000000000002</v>
      </c>
      <c r="J191" s="154">
        <f t="shared" si="20"/>
        <v>146.255</v>
      </c>
      <c r="K191" s="155"/>
      <c r="L191" s="29"/>
      <c r="M191" s="156"/>
      <c r="N191" s="157" t="s">
        <v>38</v>
      </c>
      <c r="O191" s="158">
        <v>0.13200000000000001</v>
      </c>
      <c r="P191" s="158">
        <f t="shared" si="21"/>
        <v>6.0785999999999998</v>
      </c>
      <c r="Q191" s="158">
        <v>0</v>
      </c>
      <c r="R191" s="158">
        <f t="shared" si="22"/>
        <v>0</v>
      </c>
      <c r="S191" s="158">
        <v>0</v>
      </c>
      <c r="T191" s="159">
        <f t="shared" si="23"/>
        <v>0</v>
      </c>
      <c r="AR191" s="160" t="s">
        <v>155</v>
      </c>
      <c r="AT191" s="160" t="s">
        <v>151</v>
      </c>
      <c r="AU191" s="160" t="s">
        <v>85</v>
      </c>
      <c r="AY191" s="16" t="s">
        <v>149</v>
      </c>
      <c r="BE191" s="161">
        <f t="shared" si="24"/>
        <v>0</v>
      </c>
      <c r="BF191" s="161">
        <f t="shared" si="25"/>
        <v>146.255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6" t="s">
        <v>85</v>
      </c>
      <c r="BK191" s="162">
        <f t="shared" si="29"/>
        <v>146.255</v>
      </c>
      <c r="BL191" s="16" t="s">
        <v>155</v>
      </c>
      <c r="BM191" s="160" t="s">
        <v>549</v>
      </c>
    </row>
    <row r="192" spans="2:65" s="28" customFormat="1" ht="37.799999999999997" customHeight="1">
      <c r="B192" s="149"/>
      <c r="C192" s="150" t="s">
        <v>312</v>
      </c>
      <c r="D192" s="150" t="s">
        <v>151</v>
      </c>
      <c r="E192" s="151" t="s">
        <v>550</v>
      </c>
      <c r="F192" s="152" t="s">
        <v>551</v>
      </c>
      <c r="G192" s="153" t="s">
        <v>154</v>
      </c>
      <c r="H192" s="154">
        <v>43.55</v>
      </c>
      <c r="I192" s="154">
        <v>3.5110000000000001</v>
      </c>
      <c r="J192" s="154">
        <f t="shared" si="20"/>
        <v>152.904</v>
      </c>
      <c r="K192" s="155"/>
      <c r="L192" s="29"/>
      <c r="M192" s="156"/>
      <c r="N192" s="157" t="s">
        <v>38</v>
      </c>
      <c r="O192" s="158">
        <v>0.14599999999999999</v>
      </c>
      <c r="P192" s="158">
        <f t="shared" si="21"/>
        <v>6.358299999999999</v>
      </c>
      <c r="Q192" s="158">
        <v>0</v>
      </c>
      <c r="R192" s="158">
        <f t="shared" si="22"/>
        <v>0</v>
      </c>
      <c r="S192" s="158">
        <v>0</v>
      </c>
      <c r="T192" s="159">
        <f t="shared" si="23"/>
        <v>0</v>
      </c>
      <c r="AR192" s="160" t="s">
        <v>155</v>
      </c>
      <c r="AT192" s="160" t="s">
        <v>151</v>
      </c>
      <c r="AU192" s="160" t="s">
        <v>85</v>
      </c>
      <c r="AY192" s="16" t="s">
        <v>149</v>
      </c>
      <c r="BE192" s="161">
        <f t="shared" si="24"/>
        <v>0</v>
      </c>
      <c r="BF192" s="161">
        <f t="shared" si="25"/>
        <v>152.904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6" t="s">
        <v>85</v>
      </c>
      <c r="BK192" s="162">
        <f t="shared" si="29"/>
        <v>152.904</v>
      </c>
      <c r="BL192" s="16" t="s">
        <v>155</v>
      </c>
      <c r="BM192" s="160" t="s">
        <v>552</v>
      </c>
    </row>
    <row r="193" spans="2:65" s="28" customFormat="1" ht="33" customHeight="1">
      <c r="B193" s="149"/>
      <c r="C193" s="150" t="s">
        <v>316</v>
      </c>
      <c r="D193" s="150" t="s">
        <v>151</v>
      </c>
      <c r="E193" s="151" t="s">
        <v>553</v>
      </c>
      <c r="F193" s="152" t="s">
        <v>554</v>
      </c>
      <c r="G193" s="153" t="s">
        <v>154</v>
      </c>
      <c r="H193" s="154">
        <v>156.517</v>
      </c>
      <c r="I193" s="154">
        <v>54.718000000000004</v>
      </c>
      <c r="J193" s="154">
        <f t="shared" si="20"/>
        <v>8564.2970000000005</v>
      </c>
      <c r="K193" s="155"/>
      <c r="L193" s="29"/>
      <c r="M193" s="156"/>
      <c r="N193" s="157" t="s">
        <v>38</v>
      </c>
      <c r="O193" s="158">
        <v>0.79400000000000004</v>
      </c>
      <c r="P193" s="158">
        <f t="shared" si="21"/>
        <v>124.27449800000001</v>
      </c>
      <c r="Q193" s="158">
        <v>1.431E-2</v>
      </c>
      <c r="R193" s="158">
        <f t="shared" si="22"/>
        <v>2.2397582699999998</v>
      </c>
      <c r="S193" s="158">
        <v>0</v>
      </c>
      <c r="T193" s="159">
        <f t="shared" si="23"/>
        <v>0</v>
      </c>
      <c r="AR193" s="160" t="s">
        <v>155</v>
      </c>
      <c r="AT193" s="160" t="s">
        <v>151</v>
      </c>
      <c r="AU193" s="160" t="s">
        <v>85</v>
      </c>
      <c r="AY193" s="16" t="s">
        <v>149</v>
      </c>
      <c r="BE193" s="161">
        <f t="shared" si="24"/>
        <v>0</v>
      </c>
      <c r="BF193" s="161">
        <f t="shared" si="25"/>
        <v>8564.2970000000005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6" t="s">
        <v>85</v>
      </c>
      <c r="BK193" s="162">
        <f t="shared" si="29"/>
        <v>8564.2970000000005</v>
      </c>
      <c r="BL193" s="16" t="s">
        <v>155</v>
      </c>
      <c r="BM193" s="160" t="s">
        <v>555</v>
      </c>
    </row>
    <row r="194" spans="2:65" s="28" customFormat="1" ht="24.15" customHeight="1">
      <c r="B194" s="149"/>
      <c r="C194" s="150" t="s">
        <v>320</v>
      </c>
      <c r="D194" s="150" t="s">
        <v>151</v>
      </c>
      <c r="E194" s="151" t="s">
        <v>556</v>
      </c>
      <c r="F194" s="152" t="s">
        <v>557</v>
      </c>
      <c r="G194" s="153" t="s">
        <v>154</v>
      </c>
      <c r="H194" s="154">
        <v>46.05</v>
      </c>
      <c r="I194" s="154">
        <v>56.749000000000002</v>
      </c>
      <c r="J194" s="154">
        <f t="shared" si="20"/>
        <v>2613.2910000000002</v>
      </c>
      <c r="K194" s="155"/>
      <c r="L194" s="29"/>
      <c r="M194" s="156"/>
      <c r="N194" s="157" t="s">
        <v>38</v>
      </c>
      <c r="O194" s="158">
        <v>0.91800000000000004</v>
      </c>
      <c r="P194" s="158">
        <f t="shared" si="21"/>
        <v>42.273899999999998</v>
      </c>
      <c r="Q194" s="158">
        <v>2.759E-2</v>
      </c>
      <c r="R194" s="158">
        <f t="shared" si="22"/>
        <v>1.2705195</v>
      </c>
      <c r="S194" s="158">
        <v>0</v>
      </c>
      <c r="T194" s="159">
        <f t="shared" si="23"/>
        <v>0</v>
      </c>
      <c r="AR194" s="160" t="s">
        <v>155</v>
      </c>
      <c r="AT194" s="160" t="s">
        <v>151</v>
      </c>
      <c r="AU194" s="160" t="s">
        <v>85</v>
      </c>
      <c r="AY194" s="16" t="s">
        <v>149</v>
      </c>
      <c r="BE194" s="161">
        <f t="shared" si="24"/>
        <v>0</v>
      </c>
      <c r="BF194" s="161">
        <f t="shared" si="25"/>
        <v>2613.2910000000002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6" t="s">
        <v>85</v>
      </c>
      <c r="BK194" s="162">
        <f t="shared" si="29"/>
        <v>2613.2910000000002</v>
      </c>
      <c r="BL194" s="16" t="s">
        <v>155</v>
      </c>
      <c r="BM194" s="160" t="s">
        <v>558</v>
      </c>
    </row>
    <row r="195" spans="2:65" s="28" customFormat="1" ht="24.15" customHeight="1">
      <c r="B195" s="149"/>
      <c r="C195" s="150" t="s">
        <v>324</v>
      </c>
      <c r="D195" s="150" t="s">
        <v>151</v>
      </c>
      <c r="E195" s="151" t="s">
        <v>559</v>
      </c>
      <c r="F195" s="152" t="s">
        <v>560</v>
      </c>
      <c r="G195" s="153" t="s">
        <v>154</v>
      </c>
      <c r="H195" s="154">
        <v>539.04399999999998</v>
      </c>
      <c r="I195" s="154">
        <v>83.212999999999994</v>
      </c>
      <c r="J195" s="154">
        <f t="shared" si="20"/>
        <v>44855.468000000001</v>
      </c>
      <c r="K195" s="155"/>
      <c r="L195" s="29"/>
      <c r="M195" s="156"/>
      <c r="N195" s="157" t="s">
        <v>38</v>
      </c>
      <c r="O195" s="158">
        <v>1.014</v>
      </c>
      <c r="P195" s="158">
        <f t="shared" si="21"/>
        <v>546.59061599999995</v>
      </c>
      <c r="Q195" s="158">
        <v>3.9780000000000003E-2</v>
      </c>
      <c r="R195" s="158">
        <f t="shared" si="22"/>
        <v>21.44317032</v>
      </c>
      <c r="S195" s="158">
        <v>0</v>
      </c>
      <c r="T195" s="159">
        <f t="shared" si="23"/>
        <v>0</v>
      </c>
      <c r="AR195" s="160" t="s">
        <v>155</v>
      </c>
      <c r="AT195" s="160" t="s">
        <v>151</v>
      </c>
      <c r="AU195" s="160" t="s">
        <v>85</v>
      </c>
      <c r="AY195" s="16" t="s">
        <v>149</v>
      </c>
      <c r="BE195" s="161">
        <f t="shared" si="24"/>
        <v>0</v>
      </c>
      <c r="BF195" s="161">
        <f t="shared" si="25"/>
        <v>44855.468000000001</v>
      </c>
      <c r="BG195" s="161">
        <f t="shared" si="26"/>
        <v>0</v>
      </c>
      <c r="BH195" s="161">
        <f t="shared" si="27"/>
        <v>0</v>
      </c>
      <c r="BI195" s="161">
        <f t="shared" si="28"/>
        <v>0</v>
      </c>
      <c r="BJ195" s="16" t="s">
        <v>85</v>
      </c>
      <c r="BK195" s="162">
        <f t="shared" si="29"/>
        <v>44855.468000000001</v>
      </c>
      <c r="BL195" s="16" t="s">
        <v>155</v>
      </c>
      <c r="BM195" s="160" t="s">
        <v>561</v>
      </c>
    </row>
    <row r="196" spans="2:65" s="28" customFormat="1" ht="33" customHeight="1">
      <c r="B196" s="149"/>
      <c r="C196" s="150" t="s">
        <v>328</v>
      </c>
      <c r="D196" s="150" t="s">
        <v>151</v>
      </c>
      <c r="E196" s="151" t="s">
        <v>562</v>
      </c>
      <c r="F196" s="152" t="s">
        <v>563</v>
      </c>
      <c r="G196" s="153" t="s">
        <v>159</v>
      </c>
      <c r="H196" s="154">
        <v>37.4</v>
      </c>
      <c r="I196" s="154">
        <v>4.2169999999999996</v>
      </c>
      <c r="J196" s="154">
        <f t="shared" si="20"/>
        <v>157.71600000000001</v>
      </c>
      <c r="K196" s="155"/>
      <c r="L196" s="29"/>
      <c r="M196" s="156"/>
      <c r="N196" s="157" t="s">
        <v>38</v>
      </c>
      <c r="O196" s="158">
        <v>0.14582999999999999</v>
      </c>
      <c r="P196" s="158">
        <f t="shared" si="21"/>
        <v>5.4540419999999994</v>
      </c>
      <c r="Q196" s="158">
        <v>1.8638999999999999E-2</v>
      </c>
      <c r="R196" s="158">
        <f t="shared" si="22"/>
        <v>0.6970985999999999</v>
      </c>
      <c r="S196" s="158">
        <v>0</v>
      </c>
      <c r="T196" s="159">
        <f t="shared" si="23"/>
        <v>0</v>
      </c>
      <c r="AR196" s="160" t="s">
        <v>155</v>
      </c>
      <c r="AT196" s="160" t="s">
        <v>151</v>
      </c>
      <c r="AU196" s="160" t="s">
        <v>85</v>
      </c>
      <c r="AY196" s="16" t="s">
        <v>149</v>
      </c>
      <c r="BE196" s="161">
        <f t="shared" si="24"/>
        <v>0</v>
      </c>
      <c r="BF196" s="161">
        <f t="shared" si="25"/>
        <v>157.71600000000001</v>
      </c>
      <c r="BG196" s="161">
        <f t="shared" si="26"/>
        <v>0</v>
      </c>
      <c r="BH196" s="161">
        <f t="shared" si="27"/>
        <v>0</v>
      </c>
      <c r="BI196" s="161">
        <f t="shared" si="28"/>
        <v>0</v>
      </c>
      <c r="BJ196" s="16" t="s">
        <v>85</v>
      </c>
      <c r="BK196" s="162">
        <f t="shared" si="29"/>
        <v>157.71600000000001</v>
      </c>
      <c r="BL196" s="16" t="s">
        <v>155</v>
      </c>
      <c r="BM196" s="160" t="s">
        <v>564</v>
      </c>
    </row>
    <row r="197" spans="2:65" s="28" customFormat="1" ht="24.15" customHeight="1">
      <c r="B197" s="149"/>
      <c r="C197" s="150" t="s">
        <v>332</v>
      </c>
      <c r="D197" s="150" t="s">
        <v>151</v>
      </c>
      <c r="E197" s="151" t="s">
        <v>565</v>
      </c>
      <c r="F197" s="152" t="s">
        <v>566</v>
      </c>
      <c r="G197" s="153" t="s">
        <v>164</v>
      </c>
      <c r="H197" s="154">
        <v>45.756</v>
      </c>
      <c r="I197" s="154">
        <v>187.87799999999999</v>
      </c>
      <c r="J197" s="154">
        <f t="shared" si="20"/>
        <v>8596.5460000000003</v>
      </c>
      <c r="K197" s="155"/>
      <c r="L197" s="29"/>
      <c r="M197" s="156"/>
      <c r="N197" s="157" t="s">
        <v>38</v>
      </c>
      <c r="O197" s="158">
        <v>3.18</v>
      </c>
      <c r="P197" s="158">
        <f t="shared" si="21"/>
        <v>145.50408000000002</v>
      </c>
      <c r="Q197" s="158">
        <v>2.4157199999999999</v>
      </c>
      <c r="R197" s="158">
        <f t="shared" si="22"/>
        <v>110.53368431999999</v>
      </c>
      <c r="S197" s="158">
        <v>0</v>
      </c>
      <c r="T197" s="159">
        <f t="shared" si="23"/>
        <v>0</v>
      </c>
      <c r="AR197" s="160" t="s">
        <v>155</v>
      </c>
      <c r="AT197" s="160" t="s">
        <v>151</v>
      </c>
      <c r="AU197" s="160" t="s">
        <v>85</v>
      </c>
      <c r="AY197" s="16" t="s">
        <v>149</v>
      </c>
      <c r="BE197" s="161">
        <f t="shared" si="24"/>
        <v>0</v>
      </c>
      <c r="BF197" s="161">
        <f t="shared" si="25"/>
        <v>8596.5460000000003</v>
      </c>
      <c r="BG197" s="161">
        <f t="shared" si="26"/>
        <v>0</v>
      </c>
      <c r="BH197" s="161">
        <f t="shared" si="27"/>
        <v>0</v>
      </c>
      <c r="BI197" s="161">
        <f t="shared" si="28"/>
        <v>0</v>
      </c>
      <c r="BJ197" s="16" t="s">
        <v>85</v>
      </c>
      <c r="BK197" s="162">
        <f t="shared" si="29"/>
        <v>8596.5460000000003</v>
      </c>
      <c r="BL197" s="16" t="s">
        <v>155</v>
      </c>
      <c r="BM197" s="160" t="s">
        <v>567</v>
      </c>
    </row>
    <row r="198" spans="2:65" s="28" customFormat="1" ht="24.15" customHeight="1">
      <c r="B198" s="149"/>
      <c r="C198" s="150" t="s">
        <v>336</v>
      </c>
      <c r="D198" s="150" t="s">
        <v>151</v>
      </c>
      <c r="E198" s="151" t="s">
        <v>568</v>
      </c>
      <c r="F198" s="152" t="s">
        <v>569</v>
      </c>
      <c r="G198" s="153" t="s">
        <v>164</v>
      </c>
      <c r="H198" s="154">
        <v>3.27</v>
      </c>
      <c r="I198" s="154">
        <v>169.65100000000001</v>
      </c>
      <c r="J198" s="154">
        <f t="shared" si="20"/>
        <v>554.75900000000001</v>
      </c>
      <c r="K198" s="155"/>
      <c r="L198" s="29"/>
      <c r="M198" s="156"/>
      <c r="N198" s="157" t="s">
        <v>38</v>
      </c>
      <c r="O198" s="158">
        <v>2.3330000000000002</v>
      </c>
      <c r="P198" s="158">
        <f t="shared" si="21"/>
        <v>7.6289100000000003</v>
      </c>
      <c r="Q198" s="158">
        <v>2.4157199999999999</v>
      </c>
      <c r="R198" s="158">
        <f t="shared" si="22"/>
        <v>7.8994043999999999</v>
      </c>
      <c r="S198" s="158">
        <v>0</v>
      </c>
      <c r="T198" s="159">
        <f t="shared" si="23"/>
        <v>0</v>
      </c>
      <c r="AR198" s="160" t="s">
        <v>155</v>
      </c>
      <c r="AT198" s="160" t="s">
        <v>151</v>
      </c>
      <c r="AU198" s="160" t="s">
        <v>85</v>
      </c>
      <c r="AY198" s="16" t="s">
        <v>149</v>
      </c>
      <c r="BE198" s="161">
        <f t="shared" si="24"/>
        <v>0</v>
      </c>
      <c r="BF198" s="161">
        <f t="shared" si="25"/>
        <v>554.75900000000001</v>
      </c>
      <c r="BG198" s="161">
        <f t="shared" si="26"/>
        <v>0</v>
      </c>
      <c r="BH198" s="161">
        <f t="shared" si="27"/>
        <v>0</v>
      </c>
      <c r="BI198" s="161">
        <f t="shared" si="28"/>
        <v>0</v>
      </c>
      <c r="BJ198" s="16" t="s">
        <v>85</v>
      </c>
      <c r="BK198" s="162">
        <f t="shared" si="29"/>
        <v>554.75900000000001</v>
      </c>
      <c r="BL198" s="16" t="s">
        <v>155</v>
      </c>
      <c r="BM198" s="160" t="s">
        <v>570</v>
      </c>
    </row>
    <row r="199" spans="2:65" s="28" customFormat="1" ht="33" customHeight="1">
      <c r="B199" s="149"/>
      <c r="C199" s="150" t="s">
        <v>344</v>
      </c>
      <c r="D199" s="150" t="s">
        <v>151</v>
      </c>
      <c r="E199" s="151" t="s">
        <v>571</v>
      </c>
      <c r="F199" s="152" t="s">
        <v>572</v>
      </c>
      <c r="G199" s="153" t="s">
        <v>164</v>
      </c>
      <c r="H199" s="154">
        <v>45.756</v>
      </c>
      <c r="I199" s="154">
        <v>18.826000000000001</v>
      </c>
      <c r="J199" s="154">
        <f t="shared" si="20"/>
        <v>861.40200000000004</v>
      </c>
      <c r="K199" s="155"/>
      <c r="L199" s="29"/>
      <c r="M199" s="156"/>
      <c r="N199" s="157" t="s">
        <v>38</v>
      </c>
      <c r="O199" s="158">
        <v>0.84599999999999997</v>
      </c>
      <c r="P199" s="158">
        <f t="shared" si="21"/>
        <v>38.709575999999998</v>
      </c>
      <c r="Q199" s="158">
        <v>0</v>
      </c>
      <c r="R199" s="158">
        <f t="shared" si="22"/>
        <v>0</v>
      </c>
      <c r="S199" s="158">
        <v>0</v>
      </c>
      <c r="T199" s="159">
        <f t="shared" si="23"/>
        <v>0</v>
      </c>
      <c r="AR199" s="160" t="s">
        <v>155</v>
      </c>
      <c r="AT199" s="160" t="s">
        <v>151</v>
      </c>
      <c r="AU199" s="160" t="s">
        <v>85</v>
      </c>
      <c r="AY199" s="16" t="s">
        <v>149</v>
      </c>
      <c r="BE199" s="161">
        <f t="shared" si="24"/>
        <v>0</v>
      </c>
      <c r="BF199" s="161">
        <f t="shared" si="25"/>
        <v>861.40200000000004</v>
      </c>
      <c r="BG199" s="161">
        <f t="shared" si="26"/>
        <v>0</v>
      </c>
      <c r="BH199" s="161">
        <f t="shared" si="27"/>
        <v>0</v>
      </c>
      <c r="BI199" s="161">
        <f t="shared" si="28"/>
        <v>0</v>
      </c>
      <c r="BJ199" s="16" t="s">
        <v>85</v>
      </c>
      <c r="BK199" s="162">
        <f t="shared" si="29"/>
        <v>861.40200000000004</v>
      </c>
      <c r="BL199" s="16" t="s">
        <v>155</v>
      </c>
      <c r="BM199" s="160" t="s">
        <v>573</v>
      </c>
    </row>
    <row r="200" spans="2:65" s="28" customFormat="1" ht="33" customHeight="1">
      <c r="B200" s="149"/>
      <c r="C200" s="150" t="s">
        <v>350</v>
      </c>
      <c r="D200" s="150" t="s">
        <v>151</v>
      </c>
      <c r="E200" s="151" t="s">
        <v>574</v>
      </c>
      <c r="F200" s="152" t="s">
        <v>575</v>
      </c>
      <c r="G200" s="153" t="s">
        <v>164</v>
      </c>
      <c r="H200" s="154">
        <v>3.27</v>
      </c>
      <c r="I200" s="154">
        <v>4.718</v>
      </c>
      <c r="J200" s="154">
        <f t="shared" si="20"/>
        <v>15.428000000000001</v>
      </c>
      <c r="K200" s="155"/>
      <c r="L200" s="29"/>
      <c r="M200" s="156"/>
      <c r="N200" s="157" t="s">
        <v>38</v>
      </c>
      <c r="O200" s="158">
        <v>0.21199999999999999</v>
      </c>
      <c r="P200" s="158">
        <f t="shared" si="21"/>
        <v>0.69323999999999997</v>
      </c>
      <c r="Q200" s="158">
        <v>0</v>
      </c>
      <c r="R200" s="158">
        <f t="shared" si="22"/>
        <v>0</v>
      </c>
      <c r="S200" s="158">
        <v>0</v>
      </c>
      <c r="T200" s="159">
        <f t="shared" si="23"/>
        <v>0</v>
      </c>
      <c r="AR200" s="160" t="s">
        <v>155</v>
      </c>
      <c r="AT200" s="160" t="s">
        <v>151</v>
      </c>
      <c r="AU200" s="160" t="s">
        <v>85</v>
      </c>
      <c r="AY200" s="16" t="s">
        <v>149</v>
      </c>
      <c r="BE200" s="161">
        <f t="shared" si="24"/>
        <v>0</v>
      </c>
      <c r="BF200" s="161">
        <f t="shared" si="25"/>
        <v>15.428000000000001</v>
      </c>
      <c r="BG200" s="161">
        <f t="shared" si="26"/>
        <v>0</v>
      </c>
      <c r="BH200" s="161">
        <f t="shared" si="27"/>
        <v>0</v>
      </c>
      <c r="BI200" s="161">
        <f t="shared" si="28"/>
        <v>0</v>
      </c>
      <c r="BJ200" s="16" t="s">
        <v>85</v>
      </c>
      <c r="BK200" s="162">
        <f t="shared" si="29"/>
        <v>15.428000000000001</v>
      </c>
      <c r="BL200" s="16" t="s">
        <v>155</v>
      </c>
      <c r="BM200" s="160" t="s">
        <v>576</v>
      </c>
    </row>
    <row r="201" spans="2:65" s="28" customFormat="1" ht="21.75" customHeight="1">
      <c r="B201" s="149"/>
      <c r="C201" s="150" t="s">
        <v>354</v>
      </c>
      <c r="D201" s="150" t="s">
        <v>151</v>
      </c>
      <c r="E201" s="151" t="s">
        <v>577</v>
      </c>
      <c r="F201" s="152" t="s">
        <v>578</v>
      </c>
      <c r="G201" s="153" t="s">
        <v>154</v>
      </c>
      <c r="H201" s="154">
        <v>21.797999999999998</v>
      </c>
      <c r="I201" s="154">
        <v>16.004000000000001</v>
      </c>
      <c r="J201" s="154">
        <f t="shared" si="20"/>
        <v>348.85500000000002</v>
      </c>
      <c r="K201" s="155"/>
      <c r="L201" s="29"/>
      <c r="M201" s="156"/>
      <c r="N201" s="157" t="s">
        <v>38</v>
      </c>
      <c r="O201" s="158">
        <v>0.40799999999999997</v>
      </c>
      <c r="P201" s="158">
        <f t="shared" si="21"/>
        <v>8.8935839999999988</v>
      </c>
      <c r="Q201" s="158">
        <v>7.8600000000000007E-3</v>
      </c>
      <c r="R201" s="158">
        <f t="shared" si="22"/>
        <v>0.17133228</v>
      </c>
      <c r="S201" s="158">
        <v>0</v>
      </c>
      <c r="T201" s="159">
        <f t="shared" si="23"/>
        <v>0</v>
      </c>
      <c r="AR201" s="160" t="s">
        <v>155</v>
      </c>
      <c r="AT201" s="160" t="s">
        <v>151</v>
      </c>
      <c r="AU201" s="160" t="s">
        <v>85</v>
      </c>
      <c r="AY201" s="16" t="s">
        <v>149</v>
      </c>
      <c r="BE201" s="161">
        <f t="shared" si="24"/>
        <v>0</v>
      </c>
      <c r="BF201" s="161">
        <f t="shared" si="25"/>
        <v>348.85500000000002</v>
      </c>
      <c r="BG201" s="161">
        <f t="shared" si="26"/>
        <v>0</v>
      </c>
      <c r="BH201" s="161">
        <f t="shared" si="27"/>
        <v>0</v>
      </c>
      <c r="BI201" s="161">
        <f t="shared" si="28"/>
        <v>0</v>
      </c>
      <c r="BJ201" s="16" t="s">
        <v>85</v>
      </c>
      <c r="BK201" s="162">
        <f t="shared" si="29"/>
        <v>348.85500000000002</v>
      </c>
      <c r="BL201" s="16" t="s">
        <v>155</v>
      </c>
      <c r="BM201" s="160" t="s">
        <v>579</v>
      </c>
    </row>
    <row r="202" spans="2:65" s="28" customFormat="1" ht="21.75" customHeight="1">
      <c r="B202" s="149"/>
      <c r="C202" s="150" t="s">
        <v>358</v>
      </c>
      <c r="D202" s="150" t="s">
        <v>151</v>
      </c>
      <c r="E202" s="151" t="s">
        <v>580</v>
      </c>
      <c r="F202" s="152" t="s">
        <v>581</v>
      </c>
      <c r="G202" s="153" t="s">
        <v>154</v>
      </c>
      <c r="H202" s="154">
        <v>21.797999999999998</v>
      </c>
      <c r="I202" s="154">
        <v>5.5179999999999998</v>
      </c>
      <c r="J202" s="154">
        <f t="shared" si="20"/>
        <v>120.28100000000001</v>
      </c>
      <c r="K202" s="155"/>
      <c r="L202" s="29"/>
      <c r="M202" s="156"/>
      <c r="N202" s="157" t="s">
        <v>38</v>
      </c>
      <c r="O202" s="158">
        <v>0.248</v>
      </c>
      <c r="P202" s="158">
        <f t="shared" si="21"/>
        <v>5.4059039999999996</v>
      </c>
      <c r="Q202" s="158">
        <v>0</v>
      </c>
      <c r="R202" s="158">
        <f t="shared" si="22"/>
        <v>0</v>
      </c>
      <c r="S202" s="158">
        <v>0</v>
      </c>
      <c r="T202" s="159">
        <f t="shared" si="23"/>
        <v>0</v>
      </c>
      <c r="AR202" s="160" t="s">
        <v>155</v>
      </c>
      <c r="AT202" s="160" t="s">
        <v>151</v>
      </c>
      <c r="AU202" s="160" t="s">
        <v>85</v>
      </c>
      <c r="AY202" s="16" t="s">
        <v>149</v>
      </c>
      <c r="BE202" s="161">
        <f t="shared" si="24"/>
        <v>0</v>
      </c>
      <c r="BF202" s="161">
        <f t="shared" si="25"/>
        <v>120.28100000000001</v>
      </c>
      <c r="BG202" s="161">
        <f t="shared" si="26"/>
        <v>0</v>
      </c>
      <c r="BH202" s="161">
        <f t="shared" si="27"/>
        <v>0</v>
      </c>
      <c r="BI202" s="161">
        <f t="shared" si="28"/>
        <v>0</v>
      </c>
      <c r="BJ202" s="16" t="s">
        <v>85</v>
      </c>
      <c r="BK202" s="162">
        <f t="shared" si="29"/>
        <v>120.28100000000001</v>
      </c>
      <c r="BL202" s="16" t="s">
        <v>155</v>
      </c>
      <c r="BM202" s="160" t="s">
        <v>582</v>
      </c>
    </row>
    <row r="203" spans="2:65" s="28" customFormat="1" ht="37.799999999999997" customHeight="1">
      <c r="B203" s="149"/>
      <c r="C203" s="150" t="s">
        <v>362</v>
      </c>
      <c r="D203" s="150" t="s">
        <v>151</v>
      </c>
      <c r="E203" s="151" t="s">
        <v>583</v>
      </c>
      <c r="F203" s="152" t="s">
        <v>584</v>
      </c>
      <c r="G203" s="153" t="s">
        <v>154</v>
      </c>
      <c r="H203" s="154">
        <v>792.98</v>
      </c>
      <c r="I203" s="154">
        <v>2.6520000000000001</v>
      </c>
      <c r="J203" s="154">
        <f t="shared" si="20"/>
        <v>2102.9830000000002</v>
      </c>
      <c r="K203" s="155"/>
      <c r="L203" s="29"/>
      <c r="M203" s="156"/>
      <c r="N203" s="157" t="s">
        <v>38</v>
      </c>
      <c r="O203" s="158">
        <v>4.0419999999999998E-2</v>
      </c>
      <c r="P203" s="158">
        <f t="shared" si="21"/>
        <v>32.052251599999998</v>
      </c>
      <c r="Q203" s="158">
        <v>1.5756100000000001E-3</v>
      </c>
      <c r="R203" s="158">
        <f t="shared" si="22"/>
        <v>1.2494272178000001</v>
      </c>
      <c r="S203" s="158">
        <v>0</v>
      </c>
      <c r="T203" s="159">
        <f t="shared" si="23"/>
        <v>0</v>
      </c>
      <c r="AR203" s="160" t="s">
        <v>155</v>
      </c>
      <c r="AT203" s="160" t="s">
        <v>151</v>
      </c>
      <c r="AU203" s="160" t="s">
        <v>85</v>
      </c>
      <c r="AY203" s="16" t="s">
        <v>149</v>
      </c>
      <c r="BE203" s="161">
        <f t="shared" si="24"/>
        <v>0</v>
      </c>
      <c r="BF203" s="161">
        <f t="shared" si="25"/>
        <v>2102.9830000000002</v>
      </c>
      <c r="BG203" s="161">
        <f t="shared" si="26"/>
        <v>0</v>
      </c>
      <c r="BH203" s="161">
        <f t="shared" si="27"/>
        <v>0</v>
      </c>
      <c r="BI203" s="161">
        <f t="shared" si="28"/>
        <v>0</v>
      </c>
      <c r="BJ203" s="16" t="s">
        <v>85</v>
      </c>
      <c r="BK203" s="162">
        <f t="shared" si="29"/>
        <v>2102.9830000000002</v>
      </c>
      <c r="BL203" s="16" t="s">
        <v>155</v>
      </c>
      <c r="BM203" s="160" t="s">
        <v>585</v>
      </c>
    </row>
    <row r="204" spans="2:65" s="28" customFormat="1" ht="37.799999999999997" customHeight="1">
      <c r="B204" s="149"/>
      <c r="C204" s="150" t="s">
        <v>366</v>
      </c>
      <c r="D204" s="150" t="s">
        <v>151</v>
      </c>
      <c r="E204" s="151" t="s">
        <v>586</v>
      </c>
      <c r="F204" s="152" t="s">
        <v>587</v>
      </c>
      <c r="G204" s="153" t="s">
        <v>154</v>
      </c>
      <c r="H204" s="154">
        <v>26.158000000000001</v>
      </c>
      <c r="I204" s="154">
        <v>7.6680000000000001</v>
      </c>
      <c r="J204" s="154">
        <f t="shared" si="20"/>
        <v>200.58</v>
      </c>
      <c r="K204" s="155"/>
      <c r="L204" s="29"/>
      <c r="M204" s="156"/>
      <c r="N204" s="157" t="s">
        <v>38</v>
      </c>
      <c r="O204" s="158">
        <v>4.7E-2</v>
      </c>
      <c r="P204" s="158">
        <f t="shared" si="21"/>
        <v>1.2294260000000001</v>
      </c>
      <c r="Q204" s="158">
        <v>6.2700000000000004E-3</v>
      </c>
      <c r="R204" s="158">
        <f t="shared" si="22"/>
        <v>0.16401066000000003</v>
      </c>
      <c r="S204" s="158">
        <v>0</v>
      </c>
      <c r="T204" s="159">
        <f t="shared" si="23"/>
        <v>0</v>
      </c>
      <c r="AR204" s="160" t="s">
        <v>155</v>
      </c>
      <c r="AT204" s="160" t="s">
        <v>151</v>
      </c>
      <c r="AU204" s="160" t="s">
        <v>85</v>
      </c>
      <c r="AY204" s="16" t="s">
        <v>149</v>
      </c>
      <c r="BE204" s="161">
        <f t="shared" si="24"/>
        <v>0</v>
      </c>
      <c r="BF204" s="161">
        <f t="shared" si="25"/>
        <v>200.58</v>
      </c>
      <c r="BG204" s="161">
        <f t="shared" si="26"/>
        <v>0</v>
      </c>
      <c r="BH204" s="161">
        <f t="shared" si="27"/>
        <v>0</v>
      </c>
      <c r="BI204" s="161">
        <f t="shared" si="28"/>
        <v>0</v>
      </c>
      <c r="BJ204" s="16" t="s">
        <v>85</v>
      </c>
      <c r="BK204" s="162">
        <f t="shared" si="29"/>
        <v>200.58</v>
      </c>
      <c r="BL204" s="16" t="s">
        <v>155</v>
      </c>
      <c r="BM204" s="160" t="s">
        <v>588</v>
      </c>
    </row>
    <row r="205" spans="2:65" s="28" customFormat="1" ht="24.15" customHeight="1">
      <c r="B205" s="149"/>
      <c r="C205" s="150" t="s">
        <v>370</v>
      </c>
      <c r="D205" s="150" t="s">
        <v>151</v>
      </c>
      <c r="E205" s="151" t="s">
        <v>589</v>
      </c>
      <c r="F205" s="152" t="s">
        <v>590</v>
      </c>
      <c r="G205" s="153" t="s">
        <v>154</v>
      </c>
      <c r="H205" s="154">
        <v>792.98</v>
      </c>
      <c r="I205" s="154">
        <v>15.968999999999999</v>
      </c>
      <c r="J205" s="154">
        <f t="shared" si="20"/>
        <v>12663.098</v>
      </c>
      <c r="K205" s="155"/>
      <c r="L205" s="29"/>
      <c r="M205" s="156"/>
      <c r="N205" s="157" t="s">
        <v>38</v>
      </c>
      <c r="O205" s="158">
        <v>0.21331</v>
      </c>
      <c r="P205" s="158">
        <f t="shared" si="21"/>
        <v>169.15056380000001</v>
      </c>
      <c r="Q205" s="158">
        <v>8.6700000000000006E-3</v>
      </c>
      <c r="R205" s="158">
        <f t="shared" si="22"/>
        <v>6.8751366000000003</v>
      </c>
      <c r="S205" s="158">
        <v>0</v>
      </c>
      <c r="T205" s="159">
        <f t="shared" si="23"/>
        <v>0</v>
      </c>
      <c r="AR205" s="160" t="s">
        <v>155</v>
      </c>
      <c r="AT205" s="160" t="s">
        <v>151</v>
      </c>
      <c r="AU205" s="160" t="s">
        <v>85</v>
      </c>
      <c r="AY205" s="16" t="s">
        <v>149</v>
      </c>
      <c r="BE205" s="161">
        <f t="shared" si="24"/>
        <v>0</v>
      </c>
      <c r="BF205" s="161">
        <f t="shared" si="25"/>
        <v>12663.098</v>
      </c>
      <c r="BG205" s="161">
        <f t="shared" si="26"/>
        <v>0</v>
      </c>
      <c r="BH205" s="161">
        <f t="shared" si="27"/>
        <v>0</v>
      </c>
      <c r="BI205" s="161">
        <f t="shared" si="28"/>
        <v>0</v>
      </c>
      <c r="BJ205" s="16" t="s">
        <v>85</v>
      </c>
      <c r="BK205" s="162">
        <f t="shared" si="29"/>
        <v>12663.098</v>
      </c>
      <c r="BL205" s="16" t="s">
        <v>155</v>
      </c>
      <c r="BM205" s="160" t="s">
        <v>591</v>
      </c>
    </row>
    <row r="206" spans="2:65" s="137" customFormat="1" ht="22.8" customHeight="1">
      <c r="B206" s="138"/>
      <c r="D206" s="139" t="s">
        <v>71</v>
      </c>
      <c r="E206" s="147" t="s">
        <v>185</v>
      </c>
      <c r="F206" s="147" t="s">
        <v>195</v>
      </c>
      <c r="J206" s="148">
        <f>BK206</f>
        <v>25389.454000000002</v>
      </c>
      <c r="L206" s="138"/>
      <c r="M206" s="142"/>
      <c r="P206" s="143">
        <f>SUM(P207:P224)</f>
        <v>694.34439464000002</v>
      </c>
      <c r="R206" s="143">
        <f>SUM(R207:R224)</f>
        <v>44.651079201919998</v>
      </c>
      <c r="T206" s="144">
        <f>SUM(T207:T224)</f>
        <v>0</v>
      </c>
      <c r="AR206" s="139" t="s">
        <v>79</v>
      </c>
      <c r="AT206" s="145" t="s">
        <v>71</v>
      </c>
      <c r="AU206" s="145" t="s">
        <v>79</v>
      </c>
      <c r="AY206" s="139" t="s">
        <v>149</v>
      </c>
      <c r="BK206" s="146">
        <f>SUM(BK207:BK224)</f>
        <v>25389.454000000002</v>
      </c>
    </row>
    <row r="207" spans="2:65" s="28" customFormat="1" ht="37.799999999999997" customHeight="1">
      <c r="B207" s="149"/>
      <c r="C207" s="150" t="s">
        <v>374</v>
      </c>
      <c r="D207" s="150" t="s">
        <v>151</v>
      </c>
      <c r="E207" s="151" t="s">
        <v>592</v>
      </c>
      <c r="F207" s="152" t="s">
        <v>593</v>
      </c>
      <c r="G207" s="153" t="s">
        <v>159</v>
      </c>
      <c r="H207" s="154">
        <v>172.72</v>
      </c>
      <c r="I207" s="154">
        <v>9.4269999999999996</v>
      </c>
      <c r="J207" s="154">
        <f t="shared" ref="J207:J224" si="30">ROUND(I207*H207,3)</f>
        <v>1628.231</v>
      </c>
      <c r="K207" s="155"/>
      <c r="L207" s="29"/>
      <c r="M207" s="156"/>
      <c r="N207" s="157" t="s">
        <v>38</v>
      </c>
      <c r="O207" s="158">
        <v>0.192</v>
      </c>
      <c r="P207" s="158">
        <f t="shared" ref="P207:P224" si="31">O207*H207</f>
        <v>33.162239999999997</v>
      </c>
      <c r="Q207" s="158">
        <v>9.8530000000000006E-2</v>
      </c>
      <c r="R207" s="158">
        <f t="shared" ref="R207:R224" si="32">Q207*H207</f>
        <v>17.018101600000001</v>
      </c>
      <c r="S207" s="158">
        <v>0</v>
      </c>
      <c r="T207" s="159">
        <f t="shared" ref="T207:T224" si="33">S207*H207</f>
        <v>0</v>
      </c>
      <c r="AR207" s="160" t="s">
        <v>155</v>
      </c>
      <c r="AT207" s="160" t="s">
        <v>151</v>
      </c>
      <c r="AU207" s="160" t="s">
        <v>85</v>
      </c>
      <c r="AY207" s="16" t="s">
        <v>149</v>
      </c>
      <c r="BE207" s="161">
        <f t="shared" ref="BE207:BE224" si="34">IF(N207="základná",J207,0)</f>
        <v>0</v>
      </c>
      <c r="BF207" s="161">
        <f t="shared" ref="BF207:BF224" si="35">IF(N207="znížená",J207,0)</f>
        <v>1628.231</v>
      </c>
      <c r="BG207" s="161">
        <f t="shared" ref="BG207:BG224" si="36">IF(N207="zákl. prenesená",J207,0)</f>
        <v>0</v>
      </c>
      <c r="BH207" s="161">
        <f t="shared" ref="BH207:BH224" si="37">IF(N207="zníž. prenesená",J207,0)</f>
        <v>0</v>
      </c>
      <c r="BI207" s="161">
        <f t="shared" ref="BI207:BI224" si="38">IF(N207="nulová",J207,0)</f>
        <v>0</v>
      </c>
      <c r="BJ207" s="16" t="s">
        <v>85</v>
      </c>
      <c r="BK207" s="162">
        <f t="shared" ref="BK207:BK224" si="39">ROUND(I207*H207,3)</f>
        <v>1628.231</v>
      </c>
      <c r="BL207" s="16" t="s">
        <v>155</v>
      </c>
      <c r="BM207" s="160" t="s">
        <v>594</v>
      </c>
    </row>
    <row r="208" spans="2:65" s="28" customFormat="1" ht="21.75" customHeight="1">
      <c r="B208" s="149"/>
      <c r="C208" s="167" t="s">
        <v>380</v>
      </c>
      <c r="D208" s="167" t="s">
        <v>431</v>
      </c>
      <c r="E208" s="168" t="s">
        <v>595</v>
      </c>
      <c r="F208" s="169" t="s">
        <v>596</v>
      </c>
      <c r="G208" s="170" t="s">
        <v>250</v>
      </c>
      <c r="H208" s="171">
        <v>174.447</v>
      </c>
      <c r="I208" s="171">
        <v>2.7469999999999999</v>
      </c>
      <c r="J208" s="171">
        <f t="shared" si="30"/>
        <v>479.20600000000002</v>
      </c>
      <c r="K208" s="172"/>
      <c r="L208" s="173"/>
      <c r="M208" s="174"/>
      <c r="N208" s="175" t="s">
        <v>38</v>
      </c>
      <c r="O208" s="158">
        <v>0</v>
      </c>
      <c r="P208" s="158">
        <f t="shared" si="31"/>
        <v>0</v>
      </c>
      <c r="Q208" s="158">
        <v>2.35E-2</v>
      </c>
      <c r="R208" s="158">
        <f t="shared" si="32"/>
        <v>4.0995045000000001</v>
      </c>
      <c r="S208" s="158">
        <v>0</v>
      </c>
      <c r="T208" s="159">
        <f t="shared" si="33"/>
        <v>0</v>
      </c>
      <c r="AR208" s="160" t="s">
        <v>181</v>
      </c>
      <c r="AT208" s="160" t="s">
        <v>431</v>
      </c>
      <c r="AU208" s="160" t="s">
        <v>85</v>
      </c>
      <c r="AY208" s="16" t="s">
        <v>149</v>
      </c>
      <c r="BE208" s="161">
        <f t="shared" si="34"/>
        <v>0</v>
      </c>
      <c r="BF208" s="161">
        <f t="shared" si="35"/>
        <v>479.20600000000002</v>
      </c>
      <c r="BG208" s="161">
        <f t="shared" si="36"/>
        <v>0</v>
      </c>
      <c r="BH208" s="161">
        <f t="shared" si="37"/>
        <v>0</v>
      </c>
      <c r="BI208" s="161">
        <f t="shared" si="38"/>
        <v>0</v>
      </c>
      <c r="BJ208" s="16" t="s">
        <v>85</v>
      </c>
      <c r="BK208" s="162">
        <f t="shared" si="39"/>
        <v>479.20600000000002</v>
      </c>
      <c r="BL208" s="16" t="s">
        <v>155</v>
      </c>
      <c r="BM208" s="160" t="s">
        <v>597</v>
      </c>
    </row>
    <row r="209" spans="2:65" s="28" customFormat="1" ht="33" customHeight="1">
      <c r="B209" s="149"/>
      <c r="C209" s="150" t="s">
        <v>384</v>
      </c>
      <c r="D209" s="150" t="s">
        <v>151</v>
      </c>
      <c r="E209" s="151" t="s">
        <v>598</v>
      </c>
      <c r="F209" s="152" t="s">
        <v>599</v>
      </c>
      <c r="G209" s="153" t="s">
        <v>154</v>
      </c>
      <c r="H209" s="154">
        <v>400.94799999999998</v>
      </c>
      <c r="I209" s="154">
        <v>3.2349999999999999</v>
      </c>
      <c r="J209" s="154">
        <f t="shared" si="30"/>
        <v>1297.067</v>
      </c>
      <c r="K209" s="155"/>
      <c r="L209" s="29"/>
      <c r="M209" s="156"/>
      <c r="N209" s="157" t="s">
        <v>38</v>
      </c>
      <c r="O209" s="158">
        <v>0.13200000000000001</v>
      </c>
      <c r="P209" s="158">
        <f t="shared" si="31"/>
        <v>52.925136000000002</v>
      </c>
      <c r="Q209" s="158">
        <v>2.571E-2</v>
      </c>
      <c r="R209" s="158">
        <f t="shared" si="32"/>
        <v>10.308373079999999</v>
      </c>
      <c r="S209" s="158">
        <v>0</v>
      </c>
      <c r="T209" s="159">
        <f t="shared" si="33"/>
        <v>0</v>
      </c>
      <c r="AR209" s="160" t="s">
        <v>155</v>
      </c>
      <c r="AT209" s="160" t="s">
        <v>151</v>
      </c>
      <c r="AU209" s="160" t="s">
        <v>85</v>
      </c>
      <c r="AY209" s="16" t="s">
        <v>149</v>
      </c>
      <c r="BE209" s="161">
        <f t="shared" si="34"/>
        <v>0</v>
      </c>
      <c r="BF209" s="161">
        <f t="shared" si="35"/>
        <v>1297.067</v>
      </c>
      <c r="BG209" s="161">
        <f t="shared" si="36"/>
        <v>0</v>
      </c>
      <c r="BH209" s="161">
        <f t="shared" si="37"/>
        <v>0</v>
      </c>
      <c r="BI209" s="161">
        <f t="shared" si="38"/>
        <v>0</v>
      </c>
      <c r="BJ209" s="16" t="s">
        <v>85</v>
      </c>
      <c r="BK209" s="162">
        <f t="shared" si="39"/>
        <v>1297.067</v>
      </c>
      <c r="BL209" s="16" t="s">
        <v>155</v>
      </c>
      <c r="BM209" s="160" t="s">
        <v>600</v>
      </c>
    </row>
    <row r="210" spans="2:65" s="28" customFormat="1" ht="44.25" customHeight="1">
      <c r="B210" s="149"/>
      <c r="C210" s="150" t="s">
        <v>390</v>
      </c>
      <c r="D210" s="150" t="s">
        <v>151</v>
      </c>
      <c r="E210" s="151" t="s">
        <v>601</v>
      </c>
      <c r="F210" s="152" t="s">
        <v>602</v>
      </c>
      <c r="G210" s="153" t="s">
        <v>154</v>
      </c>
      <c r="H210" s="154">
        <v>1202.8440000000001</v>
      </c>
      <c r="I210" s="154">
        <v>1.77</v>
      </c>
      <c r="J210" s="154">
        <f t="shared" si="30"/>
        <v>2129.0340000000001</v>
      </c>
      <c r="K210" s="155"/>
      <c r="L210" s="29"/>
      <c r="M210" s="156"/>
      <c r="N210" s="157" t="s">
        <v>38</v>
      </c>
      <c r="O210" s="158">
        <v>6.0000000000000001E-3</v>
      </c>
      <c r="P210" s="158">
        <f t="shared" si="31"/>
        <v>7.2170640000000006</v>
      </c>
      <c r="Q210" s="158">
        <v>0</v>
      </c>
      <c r="R210" s="158">
        <f t="shared" si="32"/>
        <v>0</v>
      </c>
      <c r="S210" s="158">
        <v>0</v>
      </c>
      <c r="T210" s="159">
        <f t="shared" si="33"/>
        <v>0</v>
      </c>
      <c r="AR210" s="160" t="s">
        <v>155</v>
      </c>
      <c r="AT210" s="160" t="s">
        <v>151</v>
      </c>
      <c r="AU210" s="160" t="s">
        <v>85</v>
      </c>
      <c r="AY210" s="16" t="s">
        <v>149</v>
      </c>
      <c r="BE210" s="161">
        <f t="shared" si="34"/>
        <v>0</v>
      </c>
      <c r="BF210" s="161">
        <f t="shared" si="35"/>
        <v>2129.0340000000001</v>
      </c>
      <c r="BG210" s="161">
        <f t="shared" si="36"/>
        <v>0</v>
      </c>
      <c r="BH210" s="161">
        <f t="shared" si="37"/>
        <v>0</v>
      </c>
      <c r="BI210" s="161">
        <f t="shared" si="38"/>
        <v>0</v>
      </c>
      <c r="BJ210" s="16" t="s">
        <v>85</v>
      </c>
      <c r="BK210" s="162">
        <f t="shared" si="39"/>
        <v>2129.0340000000001</v>
      </c>
      <c r="BL210" s="16" t="s">
        <v>155</v>
      </c>
      <c r="BM210" s="160" t="s">
        <v>603</v>
      </c>
    </row>
    <row r="211" spans="2:65" s="28" customFormat="1" ht="33" customHeight="1">
      <c r="B211" s="149"/>
      <c r="C211" s="150" t="s">
        <v>397</v>
      </c>
      <c r="D211" s="150" t="s">
        <v>151</v>
      </c>
      <c r="E211" s="151" t="s">
        <v>604</v>
      </c>
      <c r="F211" s="152" t="s">
        <v>605</v>
      </c>
      <c r="G211" s="153" t="s">
        <v>154</v>
      </c>
      <c r="H211" s="154">
        <v>400.94799999999998</v>
      </c>
      <c r="I211" s="154">
        <v>2.1219999999999999</v>
      </c>
      <c r="J211" s="154">
        <f t="shared" si="30"/>
        <v>850.81200000000001</v>
      </c>
      <c r="K211" s="155"/>
      <c r="L211" s="29"/>
      <c r="M211" s="156"/>
      <c r="N211" s="157" t="s">
        <v>38</v>
      </c>
      <c r="O211" s="158">
        <v>9.1999999999999998E-2</v>
      </c>
      <c r="P211" s="158">
        <f t="shared" si="31"/>
        <v>36.887215999999995</v>
      </c>
      <c r="Q211" s="158">
        <v>2.571E-2</v>
      </c>
      <c r="R211" s="158">
        <f t="shared" si="32"/>
        <v>10.308373079999999</v>
      </c>
      <c r="S211" s="158">
        <v>0</v>
      </c>
      <c r="T211" s="159">
        <f t="shared" si="33"/>
        <v>0</v>
      </c>
      <c r="AR211" s="160" t="s">
        <v>155</v>
      </c>
      <c r="AT211" s="160" t="s">
        <v>151</v>
      </c>
      <c r="AU211" s="160" t="s">
        <v>85</v>
      </c>
      <c r="AY211" s="16" t="s">
        <v>149</v>
      </c>
      <c r="BE211" s="161">
        <f t="shared" si="34"/>
        <v>0</v>
      </c>
      <c r="BF211" s="161">
        <f t="shared" si="35"/>
        <v>850.81200000000001</v>
      </c>
      <c r="BG211" s="161">
        <f t="shared" si="36"/>
        <v>0</v>
      </c>
      <c r="BH211" s="161">
        <f t="shared" si="37"/>
        <v>0</v>
      </c>
      <c r="BI211" s="161">
        <f t="shared" si="38"/>
        <v>0</v>
      </c>
      <c r="BJ211" s="16" t="s">
        <v>85</v>
      </c>
      <c r="BK211" s="162">
        <f t="shared" si="39"/>
        <v>850.81200000000001</v>
      </c>
      <c r="BL211" s="16" t="s">
        <v>155</v>
      </c>
      <c r="BM211" s="160" t="s">
        <v>606</v>
      </c>
    </row>
    <row r="212" spans="2:65" s="28" customFormat="1" ht="24.15" customHeight="1">
      <c r="B212" s="149"/>
      <c r="C212" s="150" t="s">
        <v>401</v>
      </c>
      <c r="D212" s="150" t="s">
        <v>151</v>
      </c>
      <c r="E212" s="151" t="s">
        <v>607</v>
      </c>
      <c r="F212" s="152" t="s">
        <v>608</v>
      </c>
      <c r="G212" s="153" t="s">
        <v>154</v>
      </c>
      <c r="H212" s="154">
        <v>792.67</v>
      </c>
      <c r="I212" s="154">
        <v>4.0629999999999997</v>
      </c>
      <c r="J212" s="154">
        <f t="shared" si="30"/>
        <v>3220.6179999999999</v>
      </c>
      <c r="K212" s="155"/>
      <c r="L212" s="29"/>
      <c r="M212" s="156"/>
      <c r="N212" s="157" t="s">
        <v>38</v>
      </c>
      <c r="O212" s="158">
        <v>9.9210000000000007E-2</v>
      </c>
      <c r="P212" s="158">
        <f t="shared" si="31"/>
        <v>78.640790699999997</v>
      </c>
      <c r="Q212" s="158">
        <v>1.5286399999999999E-3</v>
      </c>
      <c r="R212" s="158">
        <f t="shared" si="32"/>
        <v>1.2117070687999998</v>
      </c>
      <c r="S212" s="158">
        <v>0</v>
      </c>
      <c r="T212" s="159">
        <f t="shared" si="33"/>
        <v>0</v>
      </c>
      <c r="AR212" s="160" t="s">
        <v>155</v>
      </c>
      <c r="AT212" s="160" t="s">
        <v>151</v>
      </c>
      <c r="AU212" s="160" t="s">
        <v>85</v>
      </c>
      <c r="AY212" s="16" t="s">
        <v>149</v>
      </c>
      <c r="BE212" s="161">
        <f t="shared" si="34"/>
        <v>0</v>
      </c>
      <c r="BF212" s="161">
        <f t="shared" si="35"/>
        <v>3220.6179999999999</v>
      </c>
      <c r="BG212" s="161">
        <f t="shared" si="36"/>
        <v>0</v>
      </c>
      <c r="BH212" s="161">
        <f t="shared" si="37"/>
        <v>0</v>
      </c>
      <c r="BI212" s="161">
        <f t="shared" si="38"/>
        <v>0</v>
      </c>
      <c r="BJ212" s="16" t="s">
        <v>85</v>
      </c>
      <c r="BK212" s="162">
        <f t="shared" si="39"/>
        <v>3220.6179999999999</v>
      </c>
      <c r="BL212" s="16" t="s">
        <v>155</v>
      </c>
      <c r="BM212" s="160" t="s">
        <v>609</v>
      </c>
    </row>
    <row r="213" spans="2:65" s="28" customFormat="1" ht="16.5" customHeight="1">
      <c r="B213" s="149"/>
      <c r="C213" s="150" t="s">
        <v>407</v>
      </c>
      <c r="D213" s="150" t="s">
        <v>151</v>
      </c>
      <c r="E213" s="151" t="s">
        <v>610</v>
      </c>
      <c r="F213" s="152" t="s">
        <v>611</v>
      </c>
      <c r="G213" s="153" t="s">
        <v>154</v>
      </c>
      <c r="H213" s="154">
        <v>400.94799999999998</v>
      </c>
      <c r="I213" s="154">
        <v>2.1789999999999998</v>
      </c>
      <c r="J213" s="154">
        <f t="shared" si="30"/>
        <v>873.66600000000005</v>
      </c>
      <c r="K213" s="155"/>
      <c r="L213" s="29"/>
      <c r="M213" s="156"/>
      <c r="N213" s="157" t="s">
        <v>38</v>
      </c>
      <c r="O213" s="158">
        <v>4.0129999999999999E-2</v>
      </c>
      <c r="P213" s="158">
        <f t="shared" si="31"/>
        <v>16.09004324</v>
      </c>
      <c r="Q213" s="158">
        <v>5.4939999999999999E-5</v>
      </c>
      <c r="R213" s="158">
        <f t="shared" si="32"/>
        <v>2.202808312E-2</v>
      </c>
      <c r="S213" s="158">
        <v>0</v>
      </c>
      <c r="T213" s="159">
        <f t="shared" si="33"/>
        <v>0</v>
      </c>
      <c r="AR213" s="160" t="s">
        <v>155</v>
      </c>
      <c r="AT213" s="160" t="s">
        <v>151</v>
      </c>
      <c r="AU213" s="160" t="s">
        <v>85</v>
      </c>
      <c r="AY213" s="16" t="s">
        <v>149</v>
      </c>
      <c r="BE213" s="161">
        <f t="shared" si="34"/>
        <v>0</v>
      </c>
      <c r="BF213" s="161">
        <f t="shared" si="35"/>
        <v>873.66600000000005</v>
      </c>
      <c r="BG213" s="161">
        <f t="shared" si="36"/>
        <v>0</v>
      </c>
      <c r="BH213" s="161">
        <f t="shared" si="37"/>
        <v>0</v>
      </c>
      <c r="BI213" s="161">
        <f t="shared" si="38"/>
        <v>0</v>
      </c>
      <c r="BJ213" s="16" t="s">
        <v>85</v>
      </c>
      <c r="BK213" s="162">
        <f t="shared" si="39"/>
        <v>873.66600000000005</v>
      </c>
      <c r="BL213" s="16" t="s">
        <v>155</v>
      </c>
      <c r="BM213" s="160" t="s">
        <v>612</v>
      </c>
    </row>
    <row r="214" spans="2:65" s="28" customFormat="1" ht="16.5" customHeight="1">
      <c r="B214" s="149"/>
      <c r="C214" s="150" t="s">
        <v>613</v>
      </c>
      <c r="D214" s="150" t="s">
        <v>151</v>
      </c>
      <c r="E214" s="151" t="s">
        <v>614</v>
      </c>
      <c r="F214" s="152" t="s">
        <v>615</v>
      </c>
      <c r="G214" s="153" t="s">
        <v>154</v>
      </c>
      <c r="H214" s="154">
        <v>400.94799999999998</v>
      </c>
      <c r="I214" s="154">
        <v>0.92300000000000004</v>
      </c>
      <c r="J214" s="154">
        <f t="shared" si="30"/>
        <v>370.07499999999999</v>
      </c>
      <c r="K214" s="155"/>
      <c r="L214" s="29"/>
      <c r="M214" s="156"/>
      <c r="N214" s="157" t="s">
        <v>38</v>
      </c>
      <c r="O214" s="158">
        <v>0.04</v>
      </c>
      <c r="P214" s="158">
        <f t="shared" si="31"/>
        <v>16.03792</v>
      </c>
      <c r="Q214" s="158">
        <v>0</v>
      </c>
      <c r="R214" s="158">
        <f t="shared" si="32"/>
        <v>0</v>
      </c>
      <c r="S214" s="158">
        <v>0</v>
      </c>
      <c r="T214" s="159">
        <f t="shared" si="33"/>
        <v>0</v>
      </c>
      <c r="AR214" s="160" t="s">
        <v>155</v>
      </c>
      <c r="AT214" s="160" t="s">
        <v>151</v>
      </c>
      <c r="AU214" s="160" t="s">
        <v>85</v>
      </c>
      <c r="AY214" s="16" t="s">
        <v>149</v>
      </c>
      <c r="BE214" s="161">
        <f t="shared" si="34"/>
        <v>0</v>
      </c>
      <c r="BF214" s="161">
        <f t="shared" si="35"/>
        <v>370.07499999999999</v>
      </c>
      <c r="BG214" s="161">
        <f t="shared" si="36"/>
        <v>0</v>
      </c>
      <c r="BH214" s="161">
        <f t="shared" si="37"/>
        <v>0</v>
      </c>
      <c r="BI214" s="161">
        <f t="shared" si="38"/>
        <v>0</v>
      </c>
      <c r="BJ214" s="16" t="s">
        <v>85</v>
      </c>
      <c r="BK214" s="162">
        <f t="shared" si="39"/>
        <v>370.07499999999999</v>
      </c>
      <c r="BL214" s="16" t="s">
        <v>155</v>
      </c>
      <c r="BM214" s="160" t="s">
        <v>616</v>
      </c>
    </row>
    <row r="215" spans="2:65" s="28" customFormat="1" ht="24.15" customHeight="1">
      <c r="B215" s="149"/>
      <c r="C215" s="150" t="s">
        <v>617</v>
      </c>
      <c r="D215" s="150" t="s">
        <v>151</v>
      </c>
      <c r="E215" s="151" t="s">
        <v>618</v>
      </c>
      <c r="F215" s="152" t="s">
        <v>619</v>
      </c>
      <c r="G215" s="153" t="s">
        <v>159</v>
      </c>
      <c r="H215" s="154">
        <v>180.72</v>
      </c>
      <c r="I215" s="154">
        <v>10.851000000000001</v>
      </c>
      <c r="J215" s="154">
        <f t="shared" si="30"/>
        <v>1960.9929999999999</v>
      </c>
      <c r="K215" s="155"/>
      <c r="L215" s="29"/>
      <c r="M215" s="156"/>
      <c r="N215" s="157" t="s">
        <v>38</v>
      </c>
      <c r="O215" s="158">
        <v>0.20100000000000001</v>
      </c>
      <c r="P215" s="158">
        <f t="shared" si="31"/>
        <v>36.324719999999999</v>
      </c>
      <c r="Q215" s="158">
        <v>3.0300000000000001E-3</v>
      </c>
      <c r="R215" s="158">
        <f t="shared" si="32"/>
        <v>0.5475816</v>
      </c>
      <c r="S215" s="158">
        <v>0</v>
      </c>
      <c r="T215" s="159">
        <f t="shared" si="33"/>
        <v>0</v>
      </c>
      <c r="AR215" s="160" t="s">
        <v>155</v>
      </c>
      <c r="AT215" s="160" t="s">
        <v>151</v>
      </c>
      <c r="AU215" s="160" t="s">
        <v>85</v>
      </c>
      <c r="AY215" s="16" t="s">
        <v>149</v>
      </c>
      <c r="BE215" s="161">
        <f t="shared" si="34"/>
        <v>0</v>
      </c>
      <c r="BF215" s="161">
        <f t="shared" si="35"/>
        <v>1960.9929999999999</v>
      </c>
      <c r="BG215" s="161">
        <f t="shared" si="36"/>
        <v>0</v>
      </c>
      <c r="BH215" s="161">
        <f t="shared" si="37"/>
        <v>0</v>
      </c>
      <c r="BI215" s="161">
        <f t="shared" si="38"/>
        <v>0</v>
      </c>
      <c r="BJ215" s="16" t="s">
        <v>85</v>
      </c>
      <c r="BK215" s="162">
        <f t="shared" si="39"/>
        <v>1960.9929999999999</v>
      </c>
      <c r="BL215" s="16" t="s">
        <v>155</v>
      </c>
      <c r="BM215" s="160" t="s">
        <v>620</v>
      </c>
    </row>
    <row r="216" spans="2:65" s="28" customFormat="1" ht="24.15" customHeight="1">
      <c r="B216" s="149"/>
      <c r="C216" s="150" t="s">
        <v>621</v>
      </c>
      <c r="D216" s="150" t="s">
        <v>151</v>
      </c>
      <c r="E216" s="151" t="s">
        <v>622</v>
      </c>
      <c r="F216" s="152" t="s">
        <v>623</v>
      </c>
      <c r="G216" s="153" t="s">
        <v>159</v>
      </c>
      <c r="H216" s="154">
        <v>542.16</v>
      </c>
      <c r="I216" s="154">
        <v>1.946</v>
      </c>
      <c r="J216" s="154">
        <f t="shared" si="30"/>
        <v>1055.0429999999999</v>
      </c>
      <c r="K216" s="155"/>
      <c r="L216" s="29"/>
      <c r="M216" s="156"/>
      <c r="N216" s="157" t="s">
        <v>38</v>
      </c>
      <c r="O216" s="158">
        <v>8.0000000000000002E-3</v>
      </c>
      <c r="P216" s="158">
        <f t="shared" si="31"/>
        <v>4.3372799999999998</v>
      </c>
      <c r="Q216" s="158">
        <v>1.65E-3</v>
      </c>
      <c r="R216" s="158">
        <f t="shared" si="32"/>
        <v>0.89456399999999991</v>
      </c>
      <c r="S216" s="158">
        <v>0</v>
      </c>
      <c r="T216" s="159">
        <f t="shared" si="33"/>
        <v>0</v>
      </c>
      <c r="AR216" s="160" t="s">
        <v>155</v>
      </c>
      <c r="AT216" s="160" t="s">
        <v>151</v>
      </c>
      <c r="AU216" s="160" t="s">
        <v>85</v>
      </c>
      <c r="AY216" s="16" t="s">
        <v>149</v>
      </c>
      <c r="BE216" s="161">
        <f t="shared" si="34"/>
        <v>0</v>
      </c>
      <c r="BF216" s="161">
        <f t="shared" si="35"/>
        <v>1055.0429999999999</v>
      </c>
      <c r="BG216" s="161">
        <f t="shared" si="36"/>
        <v>0</v>
      </c>
      <c r="BH216" s="161">
        <f t="shared" si="37"/>
        <v>0</v>
      </c>
      <c r="BI216" s="161">
        <f t="shared" si="38"/>
        <v>0</v>
      </c>
      <c r="BJ216" s="16" t="s">
        <v>85</v>
      </c>
      <c r="BK216" s="162">
        <f t="shared" si="39"/>
        <v>1055.0429999999999</v>
      </c>
      <c r="BL216" s="16" t="s">
        <v>155</v>
      </c>
      <c r="BM216" s="160" t="s">
        <v>624</v>
      </c>
    </row>
    <row r="217" spans="2:65" s="28" customFormat="1" ht="24.15" customHeight="1">
      <c r="B217" s="149"/>
      <c r="C217" s="150" t="s">
        <v>625</v>
      </c>
      <c r="D217" s="150" t="s">
        <v>151</v>
      </c>
      <c r="E217" s="151" t="s">
        <v>626</v>
      </c>
      <c r="F217" s="152" t="s">
        <v>627</v>
      </c>
      <c r="G217" s="153" t="s">
        <v>159</v>
      </c>
      <c r="H217" s="154">
        <v>180.72</v>
      </c>
      <c r="I217" s="154">
        <v>2.9289999999999998</v>
      </c>
      <c r="J217" s="154">
        <f t="shared" si="30"/>
        <v>529.32899999999995</v>
      </c>
      <c r="K217" s="155"/>
      <c r="L217" s="29"/>
      <c r="M217" s="156"/>
      <c r="N217" s="157" t="s">
        <v>38</v>
      </c>
      <c r="O217" s="158">
        <v>0.127</v>
      </c>
      <c r="P217" s="158">
        <f t="shared" si="31"/>
        <v>22.951440000000002</v>
      </c>
      <c r="Q217" s="158">
        <v>0</v>
      </c>
      <c r="R217" s="158">
        <f t="shared" si="32"/>
        <v>0</v>
      </c>
      <c r="S217" s="158">
        <v>0</v>
      </c>
      <c r="T217" s="159">
        <f t="shared" si="33"/>
        <v>0</v>
      </c>
      <c r="AR217" s="160" t="s">
        <v>155</v>
      </c>
      <c r="AT217" s="160" t="s">
        <v>151</v>
      </c>
      <c r="AU217" s="160" t="s">
        <v>85</v>
      </c>
      <c r="AY217" s="16" t="s">
        <v>149</v>
      </c>
      <c r="BE217" s="161">
        <f t="shared" si="34"/>
        <v>0</v>
      </c>
      <c r="BF217" s="161">
        <f t="shared" si="35"/>
        <v>529.32899999999995</v>
      </c>
      <c r="BG217" s="161">
        <f t="shared" si="36"/>
        <v>0</v>
      </c>
      <c r="BH217" s="161">
        <f t="shared" si="37"/>
        <v>0</v>
      </c>
      <c r="BI217" s="161">
        <f t="shared" si="38"/>
        <v>0</v>
      </c>
      <c r="BJ217" s="16" t="s">
        <v>85</v>
      </c>
      <c r="BK217" s="162">
        <f t="shared" si="39"/>
        <v>529.32899999999995</v>
      </c>
      <c r="BL217" s="16" t="s">
        <v>155</v>
      </c>
      <c r="BM217" s="160" t="s">
        <v>628</v>
      </c>
    </row>
    <row r="218" spans="2:65" s="28" customFormat="1" ht="16.5" customHeight="1">
      <c r="B218" s="149"/>
      <c r="C218" s="150" t="s">
        <v>629</v>
      </c>
      <c r="D218" s="150" t="s">
        <v>151</v>
      </c>
      <c r="E218" s="151" t="s">
        <v>630</v>
      </c>
      <c r="F218" s="152" t="s">
        <v>631</v>
      </c>
      <c r="G218" s="153" t="s">
        <v>154</v>
      </c>
      <c r="H218" s="154">
        <v>899.27</v>
      </c>
      <c r="I218" s="154">
        <v>5.8780000000000001</v>
      </c>
      <c r="J218" s="154">
        <f t="shared" si="30"/>
        <v>5285.9089999999997</v>
      </c>
      <c r="K218" s="155"/>
      <c r="L218" s="29"/>
      <c r="M218" s="156"/>
      <c r="N218" s="157" t="s">
        <v>38</v>
      </c>
      <c r="O218" s="158">
        <v>0.32401000000000002</v>
      </c>
      <c r="P218" s="158">
        <f t="shared" si="31"/>
        <v>291.3724727</v>
      </c>
      <c r="Q218" s="158">
        <v>4.8999999999999998E-5</v>
      </c>
      <c r="R218" s="158">
        <f t="shared" si="32"/>
        <v>4.4064229999999996E-2</v>
      </c>
      <c r="S218" s="158">
        <v>0</v>
      </c>
      <c r="T218" s="159">
        <f t="shared" si="33"/>
        <v>0</v>
      </c>
      <c r="AR218" s="160" t="s">
        <v>155</v>
      </c>
      <c r="AT218" s="160" t="s">
        <v>151</v>
      </c>
      <c r="AU218" s="160" t="s">
        <v>85</v>
      </c>
      <c r="AY218" s="16" t="s">
        <v>149</v>
      </c>
      <c r="BE218" s="161">
        <f t="shared" si="34"/>
        <v>0</v>
      </c>
      <c r="BF218" s="161">
        <f t="shared" si="35"/>
        <v>5285.9089999999997</v>
      </c>
      <c r="BG218" s="161">
        <f t="shared" si="36"/>
        <v>0</v>
      </c>
      <c r="BH218" s="161">
        <f t="shared" si="37"/>
        <v>0</v>
      </c>
      <c r="BI218" s="161">
        <f t="shared" si="38"/>
        <v>0</v>
      </c>
      <c r="BJ218" s="16" t="s">
        <v>85</v>
      </c>
      <c r="BK218" s="162">
        <f t="shared" si="39"/>
        <v>5285.9089999999997</v>
      </c>
      <c r="BL218" s="16" t="s">
        <v>155</v>
      </c>
      <c r="BM218" s="160" t="s">
        <v>632</v>
      </c>
    </row>
    <row r="219" spans="2:65" s="28" customFormat="1" ht="16.5" customHeight="1">
      <c r="B219" s="149"/>
      <c r="C219" s="150" t="s">
        <v>633</v>
      </c>
      <c r="D219" s="150" t="s">
        <v>151</v>
      </c>
      <c r="E219" s="151" t="s">
        <v>634</v>
      </c>
      <c r="F219" s="152" t="s">
        <v>635</v>
      </c>
      <c r="G219" s="153" t="s">
        <v>159</v>
      </c>
      <c r="H219" s="154">
        <v>132.5</v>
      </c>
      <c r="I219" s="154">
        <v>13.282</v>
      </c>
      <c r="J219" s="154">
        <f t="shared" si="30"/>
        <v>1759.865</v>
      </c>
      <c r="K219" s="155"/>
      <c r="L219" s="29"/>
      <c r="M219" s="156"/>
      <c r="N219" s="157" t="s">
        <v>38</v>
      </c>
      <c r="O219" s="158">
        <v>0.188</v>
      </c>
      <c r="P219" s="158">
        <f t="shared" si="31"/>
        <v>24.91</v>
      </c>
      <c r="Q219" s="158">
        <v>5.0000000000000001E-4</v>
      </c>
      <c r="R219" s="158">
        <f t="shared" si="32"/>
        <v>6.6250000000000003E-2</v>
      </c>
      <c r="S219" s="158">
        <v>0</v>
      </c>
      <c r="T219" s="159">
        <f t="shared" si="33"/>
        <v>0</v>
      </c>
      <c r="AR219" s="160" t="s">
        <v>155</v>
      </c>
      <c r="AT219" s="160" t="s">
        <v>151</v>
      </c>
      <c r="AU219" s="160" t="s">
        <v>85</v>
      </c>
      <c r="AY219" s="16" t="s">
        <v>149</v>
      </c>
      <c r="BE219" s="161">
        <f t="shared" si="34"/>
        <v>0</v>
      </c>
      <c r="BF219" s="161">
        <f t="shared" si="35"/>
        <v>1759.865</v>
      </c>
      <c r="BG219" s="161">
        <f t="shared" si="36"/>
        <v>0</v>
      </c>
      <c r="BH219" s="161">
        <f t="shared" si="37"/>
        <v>0</v>
      </c>
      <c r="BI219" s="161">
        <f t="shared" si="38"/>
        <v>0</v>
      </c>
      <c r="BJ219" s="16" t="s">
        <v>85</v>
      </c>
      <c r="BK219" s="162">
        <f t="shared" si="39"/>
        <v>1759.865</v>
      </c>
      <c r="BL219" s="16" t="s">
        <v>155</v>
      </c>
      <c r="BM219" s="160" t="s">
        <v>636</v>
      </c>
    </row>
    <row r="220" spans="2:65" s="28" customFormat="1" ht="16.5" customHeight="1">
      <c r="B220" s="149"/>
      <c r="C220" s="150" t="s">
        <v>637</v>
      </c>
      <c r="D220" s="150" t="s">
        <v>151</v>
      </c>
      <c r="E220" s="151" t="s">
        <v>638</v>
      </c>
      <c r="F220" s="152" t="s">
        <v>639</v>
      </c>
      <c r="G220" s="153" t="s">
        <v>159</v>
      </c>
      <c r="H220" s="154">
        <v>313.67</v>
      </c>
      <c r="I220" s="154">
        <v>6.218</v>
      </c>
      <c r="J220" s="154">
        <f t="shared" si="30"/>
        <v>1950.4</v>
      </c>
      <c r="K220" s="155"/>
      <c r="L220" s="29"/>
      <c r="M220" s="156"/>
      <c r="N220" s="157" t="s">
        <v>38</v>
      </c>
      <c r="O220" s="158">
        <v>9.4E-2</v>
      </c>
      <c r="P220" s="158">
        <f t="shared" si="31"/>
        <v>29.48498</v>
      </c>
      <c r="Q220" s="158">
        <v>2.3000000000000001E-4</v>
      </c>
      <c r="R220" s="158">
        <f t="shared" si="32"/>
        <v>7.2144100000000003E-2</v>
      </c>
      <c r="S220" s="158">
        <v>0</v>
      </c>
      <c r="T220" s="159">
        <f t="shared" si="33"/>
        <v>0</v>
      </c>
      <c r="AR220" s="160" t="s">
        <v>155</v>
      </c>
      <c r="AT220" s="160" t="s">
        <v>151</v>
      </c>
      <c r="AU220" s="160" t="s">
        <v>85</v>
      </c>
      <c r="AY220" s="16" t="s">
        <v>149</v>
      </c>
      <c r="BE220" s="161">
        <f t="shared" si="34"/>
        <v>0</v>
      </c>
      <c r="BF220" s="161">
        <f t="shared" si="35"/>
        <v>1950.4</v>
      </c>
      <c r="BG220" s="161">
        <f t="shared" si="36"/>
        <v>0</v>
      </c>
      <c r="BH220" s="161">
        <f t="shared" si="37"/>
        <v>0</v>
      </c>
      <c r="BI220" s="161">
        <f t="shared" si="38"/>
        <v>0</v>
      </c>
      <c r="BJ220" s="16" t="s">
        <v>85</v>
      </c>
      <c r="BK220" s="162">
        <f t="shared" si="39"/>
        <v>1950.4</v>
      </c>
      <c r="BL220" s="16" t="s">
        <v>155</v>
      </c>
      <c r="BM220" s="160" t="s">
        <v>640</v>
      </c>
    </row>
    <row r="221" spans="2:65" s="28" customFormat="1" ht="16.5" customHeight="1">
      <c r="B221" s="149"/>
      <c r="C221" s="150" t="s">
        <v>641</v>
      </c>
      <c r="D221" s="150" t="s">
        <v>151</v>
      </c>
      <c r="E221" s="151" t="s">
        <v>642</v>
      </c>
      <c r="F221" s="152" t="s">
        <v>643</v>
      </c>
      <c r="G221" s="153" t="s">
        <v>159</v>
      </c>
      <c r="H221" s="154">
        <v>127.905</v>
      </c>
      <c r="I221" s="154">
        <v>4.1219999999999999</v>
      </c>
      <c r="J221" s="154">
        <f t="shared" si="30"/>
        <v>527.22400000000005</v>
      </c>
      <c r="K221" s="155"/>
      <c r="L221" s="29"/>
      <c r="M221" s="156"/>
      <c r="N221" s="157" t="s">
        <v>38</v>
      </c>
      <c r="O221" s="158">
        <v>9.4E-2</v>
      </c>
      <c r="P221" s="158">
        <f t="shared" si="31"/>
        <v>12.023070000000001</v>
      </c>
      <c r="Q221" s="158">
        <v>2.5999999999999998E-4</v>
      </c>
      <c r="R221" s="158">
        <f t="shared" si="32"/>
        <v>3.3255299999999995E-2</v>
      </c>
      <c r="S221" s="158">
        <v>0</v>
      </c>
      <c r="T221" s="159">
        <f t="shared" si="33"/>
        <v>0</v>
      </c>
      <c r="AR221" s="160" t="s">
        <v>155</v>
      </c>
      <c r="AT221" s="160" t="s">
        <v>151</v>
      </c>
      <c r="AU221" s="160" t="s">
        <v>85</v>
      </c>
      <c r="AY221" s="16" t="s">
        <v>149</v>
      </c>
      <c r="BE221" s="161">
        <f t="shared" si="34"/>
        <v>0</v>
      </c>
      <c r="BF221" s="161">
        <f t="shared" si="35"/>
        <v>527.22400000000005</v>
      </c>
      <c r="BG221" s="161">
        <f t="shared" si="36"/>
        <v>0</v>
      </c>
      <c r="BH221" s="161">
        <f t="shared" si="37"/>
        <v>0</v>
      </c>
      <c r="BI221" s="161">
        <f t="shared" si="38"/>
        <v>0</v>
      </c>
      <c r="BJ221" s="16" t="s">
        <v>85</v>
      </c>
      <c r="BK221" s="162">
        <f t="shared" si="39"/>
        <v>527.22400000000005</v>
      </c>
      <c r="BL221" s="16" t="s">
        <v>155</v>
      </c>
      <c r="BM221" s="160" t="s">
        <v>644</v>
      </c>
    </row>
    <row r="222" spans="2:65" s="28" customFormat="1" ht="16.5" customHeight="1">
      <c r="B222" s="149"/>
      <c r="C222" s="150" t="s">
        <v>645</v>
      </c>
      <c r="D222" s="150" t="s">
        <v>151</v>
      </c>
      <c r="E222" s="151" t="s">
        <v>646</v>
      </c>
      <c r="F222" s="152" t="s">
        <v>647</v>
      </c>
      <c r="G222" s="153" t="s">
        <v>159</v>
      </c>
      <c r="H222" s="154">
        <v>44.085000000000001</v>
      </c>
      <c r="I222" s="154">
        <v>4.7409999999999997</v>
      </c>
      <c r="J222" s="154">
        <f t="shared" si="30"/>
        <v>209.00700000000001</v>
      </c>
      <c r="K222" s="155"/>
      <c r="L222" s="29"/>
      <c r="M222" s="156"/>
      <c r="N222" s="157" t="s">
        <v>38</v>
      </c>
      <c r="O222" s="158">
        <v>9.4E-2</v>
      </c>
      <c r="P222" s="158">
        <f t="shared" si="31"/>
        <v>4.1439900000000005</v>
      </c>
      <c r="Q222" s="158">
        <v>1.6000000000000001E-4</v>
      </c>
      <c r="R222" s="158">
        <f t="shared" si="32"/>
        <v>7.053600000000001E-3</v>
      </c>
      <c r="S222" s="158">
        <v>0</v>
      </c>
      <c r="T222" s="159">
        <f t="shared" si="33"/>
        <v>0</v>
      </c>
      <c r="AR222" s="160" t="s">
        <v>155</v>
      </c>
      <c r="AT222" s="160" t="s">
        <v>151</v>
      </c>
      <c r="AU222" s="160" t="s">
        <v>85</v>
      </c>
      <c r="AY222" s="16" t="s">
        <v>149</v>
      </c>
      <c r="BE222" s="161">
        <f t="shared" si="34"/>
        <v>0</v>
      </c>
      <c r="BF222" s="161">
        <f t="shared" si="35"/>
        <v>209.00700000000001</v>
      </c>
      <c r="BG222" s="161">
        <f t="shared" si="36"/>
        <v>0</v>
      </c>
      <c r="BH222" s="161">
        <f t="shared" si="37"/>
        <v>0</v>
      </c>
      <c r="BI222" s="161">
        <f t="shared" si="38"/>
        <v>0</v>
      </c>
      <c r="BJ222" s="16" t="s">
        <v>85</v>
      </c>
      <c r="BK222" s="162">
        <f t="shared" si="39"/>
        <v>209.00700000000001</v>
      </c>
      <c r="BL222" s="16" t="s">
        <v>155</v>
      </c>
      <c r="BM222" s="160" t="s">
        <v>648</v>
      </c>
    </row>
    <row r="223" spans="2:65" s="28" customFormat="1" ht="16.5" customHeight="1">
      <c r="B223" s="149"/>
      <c r="C223" s="150" t="s">
        <v>649</v>
      </c>
      <c r="D223" s="150" t="s">
        <v>151</v>
      </c>
      <c r="E223" s="151" t="s">
        <v>650</v>
      </c>
      <c r="F223" s="152" t="s">
        <v>651</v>
      </c>
      <c r="G223" s="153" t="s">
        <v>159</v>
      </c>
      <c r="H223" s="154">
        <v>163.62799999999999</v>
      </c>
      <c r="I223" s="154">
        <v>3.2090000000000001</v>
      </c>
      <c r="J223" s="154">
        <f t="shared" si="30"/>
        <v>525.08199999999999</v>
      </c>
      <c r="K223" s="155"/>
      <c r="L223" s="29"/>
      <c r="M223" s="156"/>
      <c r="N223" s="157" t="s">
        <v>38</v>
      </c>
      <c r="O223" s="158">
        <v>9.4E-2</v>
      </c>
      <c r="P223" s="158">
        <f t="shared" si="31"/>
        <v>15.381031999999999</v>
      </c>
      <c r="Q223" s="158">
        <v>6.9999999999999994E-5</v>
      </c>
      <c r="R223" s="158">
        <f t="shared" si="32"/>
        <v>1.1453959999999997E-2</v>
      </c>
      <c r="S223" s="158">
        <v>0</v>
      </c>
      <c r="T223" s="159">
        <f t="shared" si="33"/>
        <v>0</v>
      </c>
      <c r="AR223" s="160" t="s">
        <v>155</v>
      </c>
      <c r="AT223" s="160" t="s">
        <v>151</v>
      </c>
      <c r="AU223" s="160" t="s">
        <v>85</v>
      </c>
      <c r="AY223" s="16" t="s">
        <v>149</v>
      </c>
      <c r="BE223" s="161">
        <f t="shared" si="34"/>
        <v>0</v>
      </c>
      <c r="BF223" s="161">
        <f t="shared" si="35"/>
        <v>525.08199999999999</v>
      </c>
      <c r="BG223" s="161">
        <f t="shared" si="36"/>
        <v>0</v>
      </c>
      <c r="BH223" s="161">
        <f t="shared" si="37"/>
        <v>0</v>
      </c>
      <c r="BI223" s="161">
        <f t="shared" si="38"/>
        <v>0</v>
      </c>
      <c r="BJ223" s="16" t="s">
        <v>85</v>
      </c>
      <c r="BK223" s="162">
        <f t="shared" si="39"/>
        <v>525.08199999999999</v>
      </c>
      <c r="BL223" s="16" t="s">
        <v>155</v>
      </c>
      <c r="BM223" s="160" t="s">
        <v>652</v>
      </c>
    </row>
    <row r="224" spans="2:65" s="28" customFormat="1" ht="16.5" customHeight="1">
      <c r="B224" s="149"/>
      <c r="C224" s="150" t="s">
        <v>653</v>
      </c>
      <c r="D224" s="150" t="s">
        <v>151</v>
      </c>
      <c r="E224" s="151" t="s">
        <v>654</v>
      </c>
      <c r="F224" s="152" t="s">
        <v>655</v>
      </c>
      <c r="G224" s="153" t="s">
        <v>159</v>
      </c>
      <c r="H224" s="154">
        <v>132.5</v>
      </c>
      <c r="I224" s="154">
        <v>5.569</v>
      </c>
      <c r="J224" s="154">
        <f t="shared" si="30"/>
        <v>737.89300000000003</v>
      </c>
      <c r="K224" s="155"/>
      <c r="L224" s="29"/>
      <c r="M224" s="156"/>
      <c r="N224" s="157" t="s">
        <v>38</v>
      </c>
      <c r="O224" s="158">
        <v>9.4E-2</v>
      </c>
      <c r="P224" s="158">
        <f t="shared" si="31"/>
        <v>12.455</v>
      </c>
      <c r="Q224" s="158">
        <v>5.0000000000000002E-5</v>
      </c>
      <c r="R224" s="158">
        <f t="shared" si="32"/>
        <v>6.6250000000000007E-3</v>
      </c>
      <c r="S224" s="158">
        <v>0</v>
      </c>
      <c r="T224" s="159">
        <f t="shared" si="33"/>
        <v>0</v>
      </c>
      <c r="AR224" s="160" t="s">
        <v>155</v>
      </c>
      <c r="AT224" s="160" t="s">
        <v>151</v>
      </c>
      <c r="AU224" s="160" t="s">
        <v>85</v>
      </c>
      <c r="AY224" s="16" t="s">
        <v>149</v>
      </c>
      <c r="BE224" s="161">
        <f t="shared" si="34"/>
        <v>0</v>
      </c>
      <c r="BF224" s="161">
        <f t="shared" si="35"/>
        <v>737.89300000000003</v>
      </c>
      <c r="BG224" s="161">
        <f t="shared" si="36"/>
        <v>0</v>
      </c>
      <c r="BH224" s="161">
        <f t="shared" si="37"/>
        <v>0</v>
      </c>
      <c r="BI224" s="161">
        <f t="shared" si="38"/>
        <v>0</v>
      </c>
      <c r="BJ224" s="16" t="s">
        <v>85</v>
      </c>
      <c r="BK224" s="162">
        <f t="shared" si="39"/>
        <v>737.89300000000003</v>
      </c>
      <c r="BL224" s="16" t="s">
        <v>155</v>
      </c>
      <c r="BM224" s="160" t="s">
        <v>656</v>
      </c>
    </row>
    <row r="225" spans="2:65" s="137" customFormat="1" ht="22.8" customHeight="1">
      <c r="B225" s="138"/>
      <c r="D225" s="139" t="s">
        <v>71</v>
      </c>
      <c r="E225" s="147" t="s">
        <v>657</v>
      </c>
      <c r="F225" s="147" t="s">
        <v>658</v>
      </c>
      <c r="J225" s="148">
        <f>BK225</f>
        <v>23677.115000000002</v>
      </c>
      <c r="L225" s="138"/>
      <c r="M225" s="142"/>
      <c r="P225" s="143">
        <f>P226</f>
        <v>1202.0351310000001</v>
      </c>
      <c r="R225" s="143">
        <f>R226</f>
        <v>0</v>
      </c>
      <c r="T225" s="144">
        <f>T226</f>
        <v>0</v>
      </c>
      <c r="AR225" s="139" t="s">
        <v>79</v>
      </c>
      <c r="AT225" s="145" t="s">
        <v>71</v>
      </c>
      <c r="AU225" s="145" t="s">
        <v>79</v>
      </c>
      <c r="AY225" s="139" t="s">
        <v>149</v>
      </c>
      <c r="BK225" s="146">
        <f>BK226</f>
        <v>23677.115000000002</v>
      </c>
    </row>
    <row r="226" spans="2:65" s="28" customFormat="1" ht="24.15" customHeight="1">
      <c r="B226" s="149"/>
      <c r="C226" s="150" t="s">
        <v>659</v>
      </c>
      <c r="D226" s="150" t="s">
        <v>151</v>
      </c>
      <c r="E226" s="151" t="s">
        <v>660</v>
      </c>
      <c r="F226" s="152" t="s">
        <v>661</v>
      </c>
      <c r="G226" s="153" t="s">
        <v>188</v>
      </c>
      <c r="H226" s="154">
        <v>488.03699999999998</v>
      </c>
      <c r="I226" s="154">
        <v>48.515000000000001</v>
      </c>
      <c r="J226" s="154">
        <f>ROUND(I226*H226,3)</f>
        <v>23677.115000000002</v>
      </c>
      <c r="K226" s="155"/>
      <c r="L226" s="29"/>
      <c r="M226" s="156"/>
      <c r="N226" s="157" t="s">
        <v>38</v>
      </c>
      <c r="O226" s="158">
        <v>2.4630000000000001</v>
      </c>
      <c r="P226" s="158">
        <f>O226*H226</f>
        <v>1202.0351310000001</v>
      </c>
      <c r="Q226" s="158">
        <v>0</v>
      </c>
      <c r="R226" s="158">
        <f>Q226*H226</f>
        <v>0</v>
      </c>
      <c r="S226" s="158">
        <v>0</v>
      </c>
      <c r="T226" s="159">
        <f>S226*H226</f>
        <v>0</v>
      </c>
      <c r="AR226" s="160" t="s">
        <v>155</v>
      </c>
      <c r="AT226" s="160" t="s">
        <v>151</v>
      </c>
      <c r="AU226" s="160" t="s">
        <v>85</v>
      </c>
      <c r="AY226" s="16" t="s">
        <v>149</v>
      </c>
      <c r="BE226" s="161">
        <f>IF(N226="základná",J226,0)</f>
        <v>0</v>
      </c>
      <c r="BF226" s="161">
        <f>IF(N226="znížená",J226,0)</f>
        <v>23677.115000000002</v>
      </c>
      <c r="BG226" s="161">
        <f>IF(N226="zákl. prenesená",J226,0)</f>
        <v>0</v>
      </c>
      <c r="BH226" s="161">
        <f>IF(N226="zníž. prenesená",J226,0)</f>
        <v>0</v>
      </c>
      <c r="BI226" s="161">
        <f>IF(N226="nulová",J226,0)</f>
        <v>0</v>
      </c>
      <c r="BJ226" s="16" t="s">
        <v>85</v>
      </c>
      <c r="BK226" s="162">
        <f>ROUND(I226*H226,3)</f>
        <v>23677.115000000002</v>
      </c>
      <c r="BL226" s="16" t="s">
        <v>155</v>
      </c>
      <c r="BM226" s="160" t="s">
        <v>662</v>
      </c>
    </row>
    <row r="227" spans="2:65" s="137" customFormat="1" ht="25.95" customHeight="1">
      <c r="B227" s="138"/>
      <c r="D227" s="139" t="s">
        <v>71</v>
      </c>
      <c r="E227" s="140" t="s">
        <v>340</v>
      </c>
      <c r="F227" s="140" t="s">
        <v>341</v>
      </c>
      <c r="J227" s="141">
        <f>BK227</f>
        <v>306523.13999999996</v>
      </c>
      <c r="L227" s="138"/>
      <c r="M227" s="142"/>
      <c r="P227" s="143">
        <f>P228+P246+P263+P276+P282+P285+P291+P332+P343+P350+P355+P359+P365</f>
        <v>2540.3802390600003</v>
      </c>
      <c r="R227" s="143">
        <f>R228+R246+R263+R276+R282+R285+R291+R332+R343+R350+R355+R359+R365</f>
        <v>32.752803541699997</v>
      </c>
      <c r="T227" s="144">
        <f>T228+T246+T263+T276+T282+T285+T291+T332+T343+T350+T355+T359+T365</f>
        <v>0</v>
      </c>
      <c r="AR227" s="139" t="s">
        <v>85</v>
      </c>
      <c r="AT227" s="145" t="s">
        <v>71</v>
      </c>
      <c r="AU227" s="145" t="s">
        <v>72</v>
      </c>
      <c r="AY227" s="139" t="s">
        <v>149</v>
      </c>
      <c r="BK227" s="146">
        <f>BK228+BK246+BK263+BK276+BK282+BK285+BK291+BK332+BK343+BK350+BK355+BK359+BK365</f>
        <v>306523.13999999996</v>
      </c>
    </row>
    <row r="228" spans="2:65" s="137" customFormat="1" ht="22.8" customHeight="1">
      <c r="B228" s="138"/>
      <c r="D228" s="139" t="s">
        <v>71</v>
      </c>
      <c r="E228" s="147" t="s">
        <v>663</v>
      </c>
      <c r="F228" s="147" t="s">
        <v>664</v>
      </c>
      <c r="J228" s="148">
        <f>BK228</f>
        <v>24164.931000000004</v>
      </c>
      <c r="L228" s="138"/>
      <c r="M228" s="142"/>
      <c r="P228" s="143">
        <f>SUM(P229:P245)</f>
        <v>355.966656</v>
      </c>
      <c r="R228" s="143">
        <f>SUM(R229:R245)</f>
        <v>0.97533926399999993</v>
      </c>
      <c r="T228" s="144">
        <f>SUM(T229:T245)</f>
        <v>0</v>
      </c>
      <c r="AR228" s="139" t="s">
        <v>85</v>
      </c>
      <c r="AT228" s="145" t="s">
        <v>71</v>
      </c>
      <c r="AU228" s="145" t="s">
        <v>79</v>
      </c>
      <c r="AY228" s="139" t="s">
        <v>149</v>
      </c>
      <c r="BK228" s="146">
        <f>SUM(BK229:BK245)</f>
        <v>24164.931000000004</v>
      </c>
    </row>
    <row r="229" spans="2:65" s="28" customFormat="1" ht="24.15" customHeight="1">
      <c r="B229" s="149"/>
      <c r="C229" s="150" t="s">
        <v>665</v>
      </c>
      <c r="D229" s="150" t="s">
        <v>151</v>
      </c>
      <c r="E229" s="151" t="s">
        <v>666</v>
      </c>
      <c r="F229" s="152" t="s">
        <v>667</v>
      </c>
      <c r="G229" s="153" t="s">
        <v>154</v>
      </c>
      <c r="H229" s="154">
        <v>911.43799999999999</v>
      </c>
      <c r="I229" s="154">
        <v>0.76</v>
      </c>
      <c r="J229" s="154">
        <f t="shared" ref="J229:J245" si="40">ROUND(I229*H229,3)</f>
        <v>692.69299999999998</v>
      </c>
      <c r="K229" s="155"/>
      <c r="L229" s="29"/>
      <c r="M229" s="156"/>
      <c r="N229" s="157" t="s">
        <v>38</v>
      </c>
      <c r="O229" s="158">
        <v>3.1E-2</v>
      </c>
      <c r="P229" s="158">
        <f t="shared" ref="P229:P245" si="41">O229*H229</f>
        <v>28.254577999999999</v>
      </c>
      <c r="Q229" s="158">
        <v>0</v>
      </c>
      <c r="R229" s="158">
        <f t="shared" ref="R229:R245" si="42">Q229*H229</f>
        <v>0</v>
      </c>
      <c r="S229" s="158">
        <v>0</v>
      </c>
      <c r="T229" s="159">
        <f t="shared" ref="T229:T245" si="43">S229*H229</f>
        <v>0</v>
      </c>
      <c r="AR229" s="160" t="s">
        <v>155</v>
      </c>
      <c r="AT229" s="160" t="s">
        <v>151</v>
      </c>
      <c r="AU229" s="160" t="s">
        <v>85</v>
      </c>
      <c r="AY229" s="16" t="s">
        <v>149</v>
      </c>
      <c r="BE229" s="161">
        <f t="shared" ref="BE229:BE245" si="44">IF(N229="základná",J229,0)</f>
        <v>0</v>
      </c>
      <c r="BF229" s="161">
        <f t="shared" ref="BF229:BF245" si="45">IF(N229="znížená",J229,0)</f>
        <v>692.69299999999998</v>
      </c>
      <c r="BG229" s="161">
        <f t="shared" ref="BG229:BG245" si="46">IF(N229="zákl. prenesená",J229,0)</f>
        <v>0</v>
      </c>
      <c r="BH229" s="161">
        <f t="shared" ref="BH229:BH245" si="47">IF(N229="zníž. prenesená",J229,0)</f>
        <v>0</v>
      </c>
      <c r="BI229" s="161">
        <f t="shared" ref="BI229:BI245" si="48">IF(N229="nulová",J229,0)</f>
        <v>0</v>
      </c>
      <c r="BJ229" s="16" t="s">
        <v>85</v>
      </c>
      <c r="BK229" s="162">
        <f t="shared" ref="BK229:BK245" si="49">ROUND(I229*H229,3)</f>
        <v>692.69299999999998</v>
      </c>
      <c r="BL229" s="16" t="s">
        <v>155</v>
      </c>
      <c r="BM229" s="160" t="s">
        <v>668</v>
      </c>
    </row>
    <row r="230" spans="2:65" s="28" customFormat="1" ht="33" customHeight="1">
      <c r="B230" s="149"/>
      <c r="C230" s="167" t="s">
        <v>669</v>
      </c>
      <c r="D230" s="167" t="s">
        <v>431</v>
      </c>
      <c r="E230" s="168" t="s">
        <v>670</v>
      </c>
      <c r="F230" s="169" t="s">
        <v>671</v>
      </c>
      <c r="G230" s="170" t="s">
        <v>672</v>
      </c>
      <c r="H230" s="171">
        <v>6.41</v>
      </c>
      <c r="I230" s="171">
        <v>150</v>
      </c>
      <c r="J230" s="171">
        <f t="shared" si="40"/>
        <v>961.5</v>
      </c>
      <c r="K230" s="172"/>
      <c r="L230" s="173"/>
      <c r="M230" s="174"/>
      <c r="N230" s="175" t="s">
        <v>38</v>
      </c>
      <c r="O230" s="158">
        <v>0</v>
      </c>
      <c r="P230" s="158">
        <f t="shared" si="41"/>
        <v>0</v>
      </c>
      <c r="Q230" s="158">
        <v>0</v>
      </c>
      <c r="R230" s="158">
        <f t="shared" si="42"/>
        <v>0</v>
      </c>
      <c r="S230" s="158">
        <v>0</v>
      </c>
      <c r="T230" s="159">
        <f t="shared" si="43"/>
        <v>0</v>
      </c>
      <c r="AR230" s="160" t="s">
        <v>181</v>
      </c>
      <c r="AT230" s="160" t="s">
        <v>431</v>
      </c>
      <c r="AU230" s="160" t="s">
        <v>85</v>
      </c>
      <c r="AY230" s="16" t="s">
        <v>149</v>
      </c>
      <c r="BE230" s="161">
        <f t="shared" si="44"/>
        <v>0</v>
      </c>
      <c r="BF230" s="161">
        <f t="shared" si="45"/>
        <v>961.5</v>
      </c>
      <c r="BG230" s="161">
        <f t="shared" si="46"/>
        <v>0</v>
      </c>
      <c r="BH230" s="161">
        <f t="shared" si="47"/>
        <v>0</v>
      </c>
      <c r="BI230" s="161">
        <f t="shared" si="48"/>
        <v>0</v>
      </c>
      <c r="BJ230" s="16" t="s">
        <v>85</v>
      </c>
      <c r="BK230" s="162">
        <f t="shared" si="49"/>
        <v>961.5</v>
      </c>
      <c r="BL230" s="16" t="s">
        <v>155</v>
      </c>
      <c r="BM230" s="160" t="s">
        <v>673</v>
      </c>
    </row>
    <row r="231" spans="2:65" s="28" customFormat="1" ht="24.15" customHeight="1">
      <c r="B231" s="149"/>
      <c r="C231" s="150" t="s">
        <v>674</v>
      </c>
      <c r="D231" s="150" t="s">
        <v>151</v>
      </c>
      <c r="E231" s="151" t="s">
        <v>675</v>
      </c>
      <c r="F231" s="152" t="s">
        <v>676</v>
      </c>
      <c r="G231" s="153" t="s">
        <v>154</v>
      </c>
      <c r="H231" s="154">
        <v>59.805</v>
      </c>
      <c r="I231" s="154">
        <v>0.93700000000000006</v>
      </c>
      <c r="J231" s="154">
        <f t="shared" si="40"/>
        <v>56.036999999999999</v>
      </c>
      <c r="K231" s="155"/>
      <c r="L231" s="29"/>
      <c r="M231" s="156"/>
      <c r="N231" s="157" t="s">
        <v>38</v>
      </c>
      <c r="O231" s="158">
        <v>3.7999999999999999E-2</v>
      </c>
      <c r="P231" s="158">
        <f t="shared" si="41"/>
        <v>2.2725900000000001</v>
      </c>
      <c r="Q231" s="158">
        <v>0</v>
      </c>
      <c r="R231" s="158">
        <f t="shared" si="42"/>
        <v>0</v>
      </c>
      <c r="S231" s="158">
        <v>0</v>
      </c>
      <c r="T231" s="159">
        <f t="shared" si="43"/>
        <v>0</v>
      </c>
      <c r="AR231" s="160" t="s">
        <v>216</v>
      </c>
      <c r="AT231" s="160" t="s">
        <v>151</v>
      </c>
      <c r="AU231" s="160" t="s">
        <v>85</v>
      </c>
      <c r="AY231" s="16" t="s">
        <v>149</v>
      </c>
      <c r="BE231" s="161">
        <f t="shared" si="44"/>
        <v>0</v>
      </c>
      <c r="BF231" s="161">
        <f t="shared" si="45"/>
        <v>56.036999999999999</v>
      </c>
      <c r="BG231" s="161">
        <f t="shared" si="46"/>
        <v>0</v>
      </c>
      <c r="BH231" s="161">
        <f t="shared" si="47"/>
        <v>0</v>
      </c>
      <c r="BI231" s="161">
        <f t="shared" si="48"/>
        <v>0</v>
      </c>
      <c r="BJ231" s="16" t="s">
        <v>85</v>
      </c>
      <c r="BK231" s="162">
        <f t="shared" si="49"/>
        <v>56.036999999999999</v>
      </c>
      <c r="BL231" s="16" t="s">
        <v>216</v>
      </c>
      <c r="BM231" s="160" t="s">
        <v>677</v>
      </c>
    </row>
    <row r="232" spans="2:65" s="28" customFormat="1" ht="33" customHeight="1">
      <c r="B232" s="149"/>
      <c r="C232" s="167" t="s">
        <v>678</v>
      </c>
      <c r="D232" s="167" t="s">
        <v>431</v>
      </c>
      <c r="E232" s="168" t="s">
        <v>670</v>
      </c>
      <c r="F232" s="169" t="s">
        <v>671</v>
      </c>
      <c r="G232" s="170" t="s">
        <v>672</v>
      </c>
      <c r="H232" s="171">
        <v>0.42099999999999999</v>
      </c>
      <c r="I232" s="171">
        <v>150</v>
      </c>
      <c r="J232" s="171">
        <f t="shared" si="40"/>
        <v>63.15</v>
      </c>
      <c r="K232" s="172"/>
      <c r="L232" s="173"/>
      <c r="M232" s="174"/>
      <c r="N232" s="175" t="s">
        <v>38</v>
      </c>
      <c r="O232" s="158">
        <v>0</v>
      </c>
      <c r="P232" s="158">
        <f t="shared" si="41"/>
        <v>0</v>
      </c>
      <c r="Q232" s="158">
        <v>0</v>
      </c>
      <c r="R232" s="158">
        <f t="shared" si="42"/>
        <v>0</v>
      </c>
      <c r="S232" s="158">
        <v>0</v>
      </c>
      <c r="T232" s="159">
        <f t="shared" si="43"/>
        <v>0</v>
      </c>
      <c r="AR232" s="160" t="s">
        <v>280</v>
      </c>
      <c r="AT232" s="160" t="s">
        <v>431</v>
      </c>
      <c r="AU232" s="160" t="s">
        <v>85</v>
      </c>
      <c r="AY232" s="16" t="s">
        <v>149</v>
      </c>
      <c r="BE232" s="161">
        <f t="shared" si="44"/>
        <v>0</v>
      </c>
      <c r="BF232" s="161">
        <f t="shared" si="45"/>
        <v>63.15</v>
      </c>
      <c r="BG232" s="161">
        <f t="shared" si="46"/>
        <v>0</v>
      </c>
      <c r="BH232" s="161">
        <f t="shared" si="47"/>
        <v>0</v>
      </c>
      <c r="BI232" s="161">
        <f t="shared" si="48"/>
        <v>0</v>
      </c>
      <c r="BJ232" s="16" t="s">
        <v>85</v>
      </c>
      <c r="BK232" s="162">
        <f t="shared" si="49"/>
        <v>63.15</v>
      </c>
      <c r="BL232" s="16" t="s">
        <v>216</v>
      </c>
      <c r="BM232" s="160" t="s">
        <v>679</v>
      </c>
    </row>
    <row r="233" spans="2:65" s="28" customFormat="1" ht="24.15" customHeight="1">
      <c r="B233" s="149"/>
      <c r="C233" s="150" t="s">
        <v>680</v>
      </c>
      <c r="D233" s="150" t="s">
        <v>151</v>
      </c>
      <c r="E233" s="151" t="s">
        <v>681</v>
      </c>
      <c r="F233" s="152" t="s">
        <v>682</v>
      </c>
      <c r="G233" s="153" t="s">
        <v>154</v>
      </c>
      <c r="H233" s="154">
        <v>129.05600000000001</v>
      </c>
      <c r="I233" s="154">
        <v>4.6150000000000002</v>
      </c>
      <c r="J233" s="154">
        <f t="shared" si="40"/>
        <v>595.59299999999996</v>
      </c>
      <c r="K233" s="155"/>
      <c r="L233" s="29"/>
      <c r="M233" s="156"/>
      <c r="N233" s="157" t="s">
        <v>38</v>
      </c>
      <c r="O233" s="158">
        <v>0.16594999999999999</v>
      </c>
      <c r="P233" s="158">
        <f t="shared" si="41"/>
        <v>21.416843199999999</v>
      </c>
      <c r="Q233" s="158">
        <v>7.5000000000000002E-4</v>
      </c>
      <c r="R233" s="158">
        <f t="shared" si="42"/>
        <v>9.6792000000000017E-2</v>
      </c>
      <c r="S233" s="158">
        <v>0</v>
      </c>
      <c r="T233" s="159">
        <f t="shared" si="43"/>
        <v>0</v>
      </c>
      <c r="AR233" s="160" t="s">
        <v>216</v>
      </c>
      <c r="AT233" s="160" t="s">
        <v>151</v>
      </c>
      <c r="AU233" s="160" t="s">
        <v>85</v>
      </c>
      <c r="AY233" s="16" t="s">
        <v>149</v>
      </c>
      <c r="BE233" s="161">
        <f t="shared" si="44"/>
        <v>0</v>
      </c>
      <c r="BF233" s="161">
        <f t="shared" si="45"/>
        <v>595.59299999999996</v>
      </c>
      <c r="BG233" s="161">
        <f t="shared" si="46"/>
        <v>0</v>
      </c>
      <c r="BH233" s="161">
        <f t="shared" si="47"/>
        <v>0</v>
      </c>
      <c r="BI233" s="161">
        <f t="shared" si="48"/>
        <v>0</v>
      </c>
      <c r="BJ233" s="16" t="s">
        <v>85</v>
      </c>
      <c r="BK233" s="162">
        <f t="shared" si="49"/>
        <v>595.59299999999996</v>
      </c>
      <c r="BL233" s="16" t="s">
        <v>216</v>
      </c>
      <c r="BM233" s="160" t="s">
        <v>683</v>
      </c>
    </row>
    <row r="234" spans="2:65" s="28" customFormat="1" ht="37.799999999999997" customHeight="1">
      <c r="B234" s="149"/>
      <c r="C234" s="167" t="s">
        <v>684</v>
      </c>
      <c r="D234" s="167" t="s">
        <v>431</v>
      </c>
      <c r="E234" s="168" t="s">
        <v>685</v>
      </c>
      <c r="F234" s="169" t="s">
        <v>686</v>
      </c>
      <c r="G234" s="170" t="s">
        <v>154</v>
      </c>
      <c r="H234" s="171">
        <v>148.41399999999999</v>
      </c>
      <c r="I234" s="171">
        <v>1.5029999999999999</v>
      </c>
      <c r="J234" s="171">
        <f t="shared" si="40"/>
        <v>223.066</v>
      </c>
      <c r="K234" s="172"/>
      <c r="L234" s="173"/>
      <c r="M234" s="174"/>
      <c r="N234" s="175" t="s">
        <v>38</v>
      </c>
      <c r="O234" s="158">
        <v>0</v>
      </c>
      <c r="P234" s="158">
        <f t="shared" si="41"/>
        <v>0</v>
      </c>
      <c r="Q234" s="158">
        <v>2E-3</v>
      </c>
      <c r="R234" s="158">
        <f t="shared" si="42"/>
        <v>0.29682799999999998</v>
      </c>
      <c r="S234" s="158">
        <v>0</v>
      </c>
      <c r="T234" s="159">
        <f t="shared" si="43"/>
        <v>0</v>
      </c>
      <c r="AR234" s="160" t="s">
        <v>280</v>
      </c>
      <c r="AT234" s="160" t="s">
        <v>431</v>
      </c>
      <c r="AU234" s="160" t="s">
        <v>85</v>
      </c>
      <c r="AY234" s="16" t="s">
        <v>149</v>
      </c>
      <c r="BE234" s="161">
        <f t="shared" si="44"/>
        <v>0</v>
      </c>
      <c r="BF234" s="161">
        <f t="shared" si="45"/>
        <v>223.066</v>
      </c>
      <c r="BG234" s="161">
        <f t="shared" si="46"/>
        <v>0</v>
      </c>
      <c r="BH234" s="161">
        <f t="shared" si="47"/>
        <v>0</v>
      </c>
      <c r="BI234" s="161">
        <f t="shared" si="48"/>
        <v>0</v>
      </c>
      <c r="BJ234" s="16" t="s">
        <v>85</v>
      </c>
      <c r="BK234" s="162">
        <f t="shared" si="49"/>
        <v>223.066</v>
      </c>
      <c r="BL234" s="16" t="s">
        <v>216</v>
      </c>
      <c r="BM234" s="160" t="s">
        <v>687</v>
      </c>
    </row>
    <row r="235" spans="2:65" s="28" customFormat="1" ht="24.15" customHeight="1">
      <c r="B235" s="149"/>
      <c r="C235" s="150" t="s">
        <v>688</v>
      </c>
      <c r="D235" s="150" t="s">
        <v>151</v>
      </c>
      <c r="E235" s="151" t="s">
        <v>689</v>
      </c>
      <c r="F235" s="152" t="s">
        <v>690</v>
      </c>
      <c r="G235" s="153" t="s">
        <v>154</v>
      </c>
      <c r="H235" s="154">
        <v>911.43799999999999</v>
      </c>
      <c r="I235" s="154">
        <v>5.867</v>
      </c>
      <c r="J235" s="154">
        <f t="shared" si="40"/>
        <v>5347.4070000000002</v>
      </c>
      <c r="K235" s="155"/>
      <c r="L235" s="29"/>
      <c r="M235" s="156"/>
      <c r="N235" s="157" t="s">
        <v>38</v>
      </c>
      <c r="O235" s="158">
        <v>0.21099999999999999</v>
      </c>
      <c r="P235" s="158">
        <f t="shared" si="41"/>
        <v>192.31341799999998</v>
      </c>
      <c r="Q235" s="158">
        <v>5.4000000000000001E-4</v>
      </c>
      <c r="R235" s="158">
        <f t="shared" si="42"/>
        <v>0.49217652000000001</v>
      </c>
      <c r="S235" s="158">
        <v>0</v>
      </c>
      <c r="T235" s="159">
        <f t="shared" si="43"/>
        <v>0</v>
      </c>
      <c r="AR235" s="160" t="s">
        <v>216</v>
      </c>
      <c r="AT235" s="160" t="s">
        <v>151</v>
      </c>
      <c r="AU235" s="160" t="s">
        <v>85</v>
      </c>
      <c r="AY235" s="16" t="s">
        <v>149</v>
      </c>
      <c r="BE235" s="161">
        <f t="shared" si="44"/>
        <v>0</v>
      </c>
      <c r="BF235" s="161">
        <f t="shared" si="45"/>
        <v>5347.4070000000002</v>
      </c>
      <c r="BG235" s="161">
        <f t="shared" si="46"/>
        <v>0</v>
      </c>
      <c r="BH235" s="161">
        <f t="shared" si="47"/>
        <v>0</v>
      </c>
      <c r="BI235" s="161">
        <f t="shared" si="48"/>
        <v>0</v>
      </c>
      <c r="BJ235" s="16" t="s">
        <v>85</v>
      </c>
      <c r="BK235" s="162">
        <f t="shared" si="49"/>
        <v>5347.4070000000002</v>
      </c>
      <c r="BL235" s="16" t="s">
        <v>216</v>
      </c>
      <c r="BM235" s="160" t="s">
        <v>691</v>
      </c>
    </row>
    <row r="236" spans="2:65" s="28" customFormat="1" ht="16.5" customHeight="1">
      <c r="B236" s="149"/>
      <c r="C236" s="167" t="s">
        <v>692</v>
      </c>
      <c r="D236" s="167" t="s">
        <v>431</v>
      </c>
      <c r="E236" s="168" t="s">
        <v>693</v>
      </c>
      <c r="F236" s="169" t="s">
        <v>694</v>
      </c>
      <c r="G236" s="170" t="s">
        <v>154</v>
      </c>
      <c r="H236" s="171">
        <v>1048.154</v>
      </c>
      <c r="I236" s="171">
        <v>7.6</v>
      </c>
      <c r="J236" s="171">
        <f t="shared" si="40"/>
        <v>7965.97</v>
      </c>
      <c r="K236" s="172"/>
      <c r="L236" s="173"/>
      <c r="M236" s="174"/>
      <c r="N236" s="175" t="s">
        <v>38</v>
      </c>
      <c r="O236" s="158">
        <v>0</v>
      </c>
      <c r="P236" s="158">
        <f t="shared" si="41"/>
        <v>0</v>
      </c>
      <c r="Q236" s="158">
        <v>0</v>
      </c>
      <c r="R236" s="158">
        <f t="shared" si="42"/>
        <v>0</v>
      </c>
      <c r="S236" s="158">
        <v>0</v>
      </c>
      <c r="T236" s="159">
        <f t="shared" si="43"/>
        <v>0</v>
      </c>
      <c r="AR236" s="160" t="s">
        <v>280</v>
      </c>
      <c r="AT236" s="160" t="s">
        <v>431</v>
      </c>
      <c r="AU236" s="160" t="s">
        <v>85</v>
      </c>
      <c r="AY236" s="16" t="s">
        <v>149</v>
      </c>
      <c r="BE236" s="161">
        <f t="shared" si="44"/>
        <v>0</v>
      </c>
      <c r="BF236" s="161">
        <f t="shared" si="45"/>
        <v>7965.97</v>
      </c>
      <c r="BG236" s="161">
        <f t="shared" si="46"/>
        <v>0</v>
      </c>
      <c r="BH236" s="161">
        <f t="shared" si="47"/>
        <v>0</v>
      </c>
      <c r="BI236" s="161">
        <f t="shared" si="48"/>
        <v>0</v>
      </c>
      <c r="BJ236" s="16" t="s">
        <v>85</v>
      </c>
      <c r="BK236" s="162">
        <f t="shared" si="49"/>
        <v>7965.97</v>
      </c>
      <c r="BL236" s="16" t="s">
        <v>216</v>
      </c>
      <c r="BM236" s="160" t="s">
        <v>695</v>
      </c>
    </row>
    <row r="237" spans="2:65" s="28" customFormat="1" ht="24.15" customHeight="1">
      <c r="B237" s="149"/>
      <c r="C237" s="150" t="s">
        <v>696</v>
      </c>
      <c r="D237" s="150" t="s">
        <v>151</v>
      </c>
      <c r="E237" s="151" t="s">
        <v>697</v>
      </c>
      <c r="F237" s="152" t="s">
        <v>698</v>
      </c>
      <c r="G237" s="153" t="s">
        <v>154</v>
      </c>
      <c r="H237" s="154">
        <v>59.805</v>
      </c>
      <c r="I237" s="154">
        <v>6.3579999999999997</v>
      </c>
      <c r="J237" s="154">
        <f t="shared" si="40"/>
        <v>380.24</v>
      </c>
      <c r="K237" s="155"/>
      <c r="L237" s="29"/>
      <c r="M237" s="156"/>
      <c r="N237" s="157" t="s">
        <v>38</v>
      </c>
      <c r="O237" s="158">
        <v>0.23100000000000001</v>
      </c>
      <c r="P237" s="158">
        <f t="shared" si="41"/>
        <v>13.814955000000001</v>
      </c>
      <c r="Q237" s="158">
        <v>5.4000000000000001E-4</v>
      </c>
      <c r="R237" s="158">
        <f t="shared" si="42"/>
        <v>3.2294700000000003E-2</v>
      </c>
      <c r="S237" s="158">
        <v>0</v>
      </c>
      <c r="T237" s="159">
        <f t="shared" si="43"/>
        <v>0</v>
      </c>
      <c r="AR237" s="160" t="s">
        <v>216</v>
      </c>
      <c r="AT237" s="160" t="s">
        <v>151</v>
      </c>
      <c r="AU237" s="160" t="s">
        <v>85</v>
      </c>
      <c r="AY237" s="16" t="s">
        <v>149</v>
      </c>
      <c r="BE237" s="161">
        <f t="shared" si="44"/>
        <v>0</v>
      </c>
      <c r="BF237" s="161">
        <f t="shared" si="45"/>
        <v>380.24</v>
      </c>
      <c r="BG237" s="161">
        <f t="shared" si="46"/>
        <v>0</v>
      </c>
      <c r="BH237" s="161">
        <f t="shared" si="47"/>
        <v>0</v>
      </c>
      <c r="BI237" s="161">
        <f t="shared" si="48"/>
        <v>0</v>
      </c>
      <c r="BJ237" s="16" t="s">
        <v>85</v>
      </c>
      <c r="BK237" s="162">
        <f t="shared" si="49"/>
        <v>380.24</v>
      </c>
      <c r="BL237" s="16" t="s">
        <v>216</v>
      </c>
      <c r="BM237" s="160" t="s">
        <v>699</v>
      </c>
    </row>
    <row r="238" spans="2:65" s="28" customFormat="1" ht="16.5" customHeight="1">
      <c r="B238" s="149"/>
      <c r="C238" s="167" t="s">
        <v>700</v>
      </c>
      <c r="D238" s="167" t="s">
        <v>431</v>
      </c>
      <c r="E238" s="168" t="s">
        <v>693</v>
      </c>
      <c r="F238" s="169" t="s">
        <v>694</v>
      </c>
      <c r="G238" s="170" t="s">
        <v>154</v>
      </c>
      <c r="H238" s="171">
        <v>71.766000000000005</v>
      </c>
      <c r="I238" s="171">
        <v>7.6</v>
      </c>
      <c r="J238" s="171">
        <f t="shared" si="40"/>
        <v>545.42200000000003</v>
      </c>
      <c r="K238" s="172"/>
      <c r="L238" s="173"/>
      <c r="M238" s="174"/>
      <c r="N238" s="175" t="s">
        <v>38</v>
      </c>
      <c r="O238" s="158">
        <v>0</v>
      </c>
      <c r="P238" s="158">
        <f t="shared" si="41"/>
        <v>0</v>
      </c>
      <c r="Q238" s="158">
        <v>0</v>
      </c>
      <c r="R238" s="158">
        <f t="shared" si="42"/>
        <v>0</v>
      </c>
      <c r="S238" s="158">
        <v>0</v>
      </c>
      <c r="T238" s="159">
        <f t="shared" si="43"/>
        <v>0</v>
      </c>
      <c r="AR238" s="160" t="s">
        <v>280</v>
      </c>
      <c r="AT238" s="160" t="s">
        <v>431</v>
      </c>
      <c r="AU238" s="160" t="s">
        <v>85</v>
      </c>
      <c r="AY238" s="16" t="s">
        <v>149</v>
      </c>
      <c r="BE238" s="161">
        <f t="shared" si="44"/>
        <v>0</v>
      </c>
      <c r="BF238" s="161">
        <f t="shared" si="45"/>
        <v>545.42200000000003</v>
      </c>
      <c r="BG238" s="161">
        <f t="shared" si="46"/>
        <v>0</v>
      </c>
      <c r="BH238" s="161">
        <f t="shared" si="47"/>
        <v>0</v>
      </c>
      <c r="BI238" s="161">
        <f t="shared" si="48"/>
        <v>0</v>
      </c>
      <c r="BJ238" s="16" t="s">
        <v>85</v>
      </c>
      <c r="BK238" s="162">
        <f t="shared" si="49"/>
        <v>545.42200000000003</v>
      </c>
      <c r="BL238" s="16" t="s">
        <v>216</v>
      </c>
      <c r="BM238" s="160" t="s">
        <v>701</v>
      </c>
    </row>
    <row r="239" spans="2:65" s="28" customFormat="1" ht="24.15" customHeight="1">
      <c r="B239" s="149"/>
      <c r="C239" s="150" t="s">
        <v>702</v>
      </c>
      <c r="D239" s="150" t="s">
        <v>151</v>
      </c>
      <c r="E239" s="151" t="s">
        <v>703</v>
      </c>
      <c r="F239" s="152" t="s">
        <v>704</v>
      </c>
      <c r="G239" s="153" t="s">
        <v>154</v>
      </c>
      <c r="H239" s="154">
        <v>102.28</v>
      </c>
      <c r="I239" s="154">
        <v>0.73599999999999999</v>
      </c>
      <c r="J239" s="154">
        <f t="shared" si="40"/>
        <v>75.278000000000006</v>
      </c>
      <c r="K239" s="155"/>
      <c r="L239" s="29"/>
      <c r="M239" s="156"/>
      <c r="N239" s="157" t="s">
        <v>38</v>
      </c>
      <c r="O239" s="158">
        <v>0.03</v>
      </c>
      <c r="P239" s="158">
        <f t="shared" si="41"/>
        <v>3.0684</v>
      </c>
      <c r="Q239" s="158">
        <v>0</v>
      </c>
      <c r="R239" s="158">
        <f t="shared" si="42"/>
        <v>0</v>
      </c>
      <c r="S239" s="158">
        <v>0</v>
      </c>
      <c r="T239" s="159">
        <f t="shared" si="43"/>
        <v>0</v>
      </c>
      <c r="AR239" s="160" t="s">
        <v>216</v>
      </c>
      <c r="AT239" s="160" t="s">
        <v>151</v>
      </c>
      <c r="AU239" s="160" t="s">
        <v>85</v>
      </c>
      <c r="AY239" s="16" t="s">
        <v>149</v>
      </c>
      <c r="BE239" s="161">
        <f t="shared" si="44"/>
        <v>0</v>
      </c>
      <c r="BF239" s="161">
        <f t="shared" si="45"/>
        <v>75.278000000000006</v>
      </c>
      <c r="BG239" s="161">
        <f t="shared" si="46"/>
        <v>0</v>
      </c>
      <c r="BH239" s="161">
        <f t="shared" si="47"/>
        <v>0</v>
      </c>
      <c r="BI239" s="161">
        <f t="shared" si="48"/>
        <v>0</v>
      </c>
      <c r="BJ239" s="16" t="s">
        <v>85</v>
      </c>
      <c r="BK239" s="162">
        <f t="shared" si="49"/>
        <v>75.278000000000006</v>
      </c>
      <c r="BL239" s="16" t="s">
        <v>216</v>
      </c>
      <c r="BM239" s="160" t="s">
        <v>705</v>
      </c>
    </row>
    <row r="240" spans="2:65" s="28" customFormat="1" ht="24.15" customHeight="1">
      <c r="B240" s="149"/>
      <c r="C240" s="167" t="s">
        <v>706</v>
      </c>
      <c r="D240" s="167" t="s">
        <v>431</v>
      </c>
      <c r="E240" s="168" t="s">
        <v>707</v>
      </c>
      <c r="F240" s="169" t="s">
        <v>708</v>
      </c>
      <c r="G240" s="170" t="s">
        <v>393</v>
      </c>
      <c r="H240" s="171">
        <v>122.736</v>
      </c>
      <c r="I240" s="171">
        <v>6.04</v>
      </c>
      <c r="J240" s="171">
        <f t="shared" si="40"/>
        <v>741.32500000000005</v>
      </c>
      <c r="K240" s="172"/>
      <c r="L240" s="173"/>
      <c r="M240" s="174"/>
      <c r="N240" s="175" t="s">
        <v>38</v>
      </c>
      <c r="O240" s="158">
        <v>0</v>
      </c>
      <c r="P240" s="158">
        <f t="shared" si="41"/>
        <v>0</v>
      </c>
      <c r="Q240" s="158">
        <v>0</v>
      </c>
      <c r="R240" s="158">
        <f t="shared" si="42"/>
        <v>0</v>
      </c>
      <c r="S240" s="158">
        <v>0</v>
      </c>
      <c r="T240" s="159">
        <f t="shared" si="43"/>
        <v>0</v>
      </c>
      <c r="AR240" s="160" t="s">
        <v>280</v>
      </c>
      <c r="AT240" s="160" t="s">
        <v>431</v>
      </c>
      <c r="AU240" s="160" t="s">
        <v>85</v>
      </c>
      <c r="AY240" s="16" t="s">
        <v>149</v>
      </c>
      <c r="BE240" s="161">
        <f t="shared" si="44"/>
        <v>0</v>
      </c>
      <c r="BF240" s="161">
        <f t="shared" si="45"/>
        <v>741.32500000000005</v>
      </c>
      <c r="BG240" s="161">
        <f t="shared" si="46"/>
        <v>0</v>
      </c>
      <c r="BH240" s="161">
        <f t="shared" si="47"/>
        <v>0</v>
      </c>
      <c r="BI240" s="161">
        <f t="shared" si="48"/>
        <v>0</v>
      </c>
      <c r="BJ240" s="16" t="s">
        <v>85</v>
      </c>
      <c r="BK240" s="162">
        <f t="shared" si="49"/>
        <v>741.32500000000005</v>
      </c>
      <c r="BL240" s="16" t="s">
        <v>216</v>
      </c>
      <c r="BM240" s="160" t="s">
        <v>709</v>
      </c>
    </row>
    <row r="241" spans="2:65" s="28" customFormat="1" ht="24.15" customHeight="1">
      <c r="B241" s="149"/>
      <c r="C241" s="150" t="s">
        <v>710</v>
      </c>
      <c r="D241" s="150" t="s">
        <v>151</v>
      </c>
      <c r="E241" s="151" t="s">
        <v>711</v>
      </c>
      <c r="F241" s="152" t="s">
        <v>712</v>
      </c>
      <c r="G241" s="153" t="s">
        <v>154</v>
      </c>
      <c r="H241" s="154">
        <v>412.827</v>
      </c>
      <c r="I241" s="154">
        <v>0.81100000000000005</v>
      </c>
      <c r="J241" s="154">
        <f t="shared" si="40"/>
        <v>334.803</v>
      </c>
      <c r="K241" s="155"/>
      <c r="L241" s="29"/>
      <c r="M241" s="156"/>
      <c r="N241" s="157" t="s">
        <v>38</v>
      </c>
      <c r="O241" s="158">
        <v>3.3000000000000002E-2</v>
      </c>
      <c r="P241" s="158">
        <f t="shared" si="41"/>
        <v>13.623291</v>
      </c>
      <c r="Q241" s="158">
        <v>0</v>
      </c>
      <c r="R241" s="158">
        <f t="shared" si="42"/>
        <v>0</v>
      </c>
      <c r="S241" s="158">
        <v>0</v>
      </c>
      <c r="T241" s="159">
        <f t="shared" si="43"/>
        <v>0</v>
      </c>
      <c r="AR241" s="160" t="s">
        <v>216</v>
      </c>
      <c r="AT241" s="160" t="s">
        <v>151</v>
      </c>
      <c r="AU241" s="160" t="s">
        <v>85</v>
      </c>
      <c r="AY241" s="16" t="s">
        <v>149</v>
      </c>
      <c r="BE241" s="161">
        <f t="shared" si="44"/>
        <v>0</v>
      </c>
      <c r="BF241" s="161">
        <f t="shared" si="45"/>
        <v>334.803</v>
      </c>
      <c r="BG241" s="161">
        <f t="shared" si="46"/>
        <v>0</v>
      </c>
      <c r="BH241" s="161">
        <f t="shared" si="47"/>
        <v>0</v>
      </c>
      <c r="BI241" s="161">
        <f t="shared" si="48"/>
        <v>0</v>
      </c>
      <c r="BJ241" s="16" t="s">
        <v>85</v>
      </c>
      <c r="BK241" s="162">
        <f t="shared" si="49"/>
        <v>334.803</v>
      </c>
      <c r="BL241" s="16" t="s">
        <v>216</v>
      </c>
      <c r="BM241" s="160" t="s">
        <v>713</v>
      </c>
    </row>
    <row r="242" spans="2:65" s="28" customFormat="1" ht="24.15" customHeight="1">
      <c r="B242" s="149"/>
      <c r="C242" s="167" t="s">
        <v>714</v>
      </c>
      <c r="D242" s="167" t="s">
        <v>431</v>
      </c>
      <c r="E242" s="168" t="s">
        <v>707</v>
      </c>
      <c r="F242" s="169" t="s">
        <v>708</v>
      </c>
      <c r="G242" s="170" t="s">
        <v>393</v>
      </c>
      <c r="H242" s="171">
        <v>495.392</v>
      </c>
      <c r="I242" s="171">
        <v>6.04</v>
      </c>
      <c r="J242" s="171">
        <f t="shared" si="40"/>
        <v>2992.1680000000001</v>
      </c>
      <c r="K242" s="172"/>
      <c r="L242" s="173"/>
      <c r="M242" s="174"/>
      <c r="N242" s="175" t="s">
        <v>38</v>
      </c>
      <c r="O242" s="158">
        <v>0</v>
      </c>
      <c r="P242" s="158">
        <f t="shared" si="41"/>
        <v>0</v>
      </c>
      <c r="Q242" s="158">
        <v>0</v>
      </c>
      <c r="R242" s="158">
        <f t="shared" si="42"/>
        <v>0</v>
      </c>
      <c r="S242" s="158">
        <v>0</v>
      </c>
      <c r="T242" s="159">
        <f t="shared" si="43"/>
        <v>0</v>
      </c>
      <c r="AR242" s="160" t="s">
        <v>280</v>
      </c>
      <c r="AT242" s="160" t="s">
        <v>431</v>
      </c>
      <c r="AU242" s="160" t="s">
        <v>85</v>
      </c>
      <c r="AY242" s="16" t="s">
        <v>149</v>
      </c>
      <c r="BE242" s="161">
        <f t="shared" si="44"/>
        <v>0</v>
      </c>
      <c r="BF242" s="161">
        <f t="shared" si="45"/>
        <v>2992.1680000000001</v>
      </c>
      <c r="BG242" s="161">
        <f t="shared" si="46"/>
        <v>0</v>
      </c>
      <c r="BH242" s="161">
        <f t="shared" si="47"/>
        <v>0</v>
      </c>
      <c r="BI242" s="161">
        <f t="shared" si="48"/>
        <v>0</v>
      </c>
      <c r="BJ242" s="16" t="s">
        <v>85</v>
      </c>
      <c r="BK242" s="162">
        <f t="shared" si="49"/>
        <v>2992.1680000000001</v>
      </c>
      <c r="BL242" s="16" t="s">
        <v>216</v>
      </c>
      <c r="BM242" s="160" t="s">
        <v>715</v>
      </c>
    </row>
    <row r="243" spans="2:65" s="28" customFormat="1" ht="24.15" customHeight="1">
      <c r="B243" s="149"/>
      <c r="C243" s="150" t="s">
        <v>716</v>
      </c>
      <c r="D243" s="150" t="s">
        <v>151</v>
      </c>
      <c r="E243" s="151" t="s">
        <v>717</v>
      </c>
      <c r="F243" s="152" t="s">
        <v>718</v>
      </c>
      <c r="G243" s="153" t="s">
        <v>159</v>
      </c>
      <c r="H243" s="154">
        <v>172.72</v>
      </c>
      <c r="I243" s="154">
        <v>13.86</v>
      </c>
      <c r="J243" s="154">
        <f t="shared" si="40"/>
        <v>2393.8989999999999</v>
      </c>
      <c r="K243" s="155"/>
      <c r="L243" s="29"/>
      <c r="M243" s="156"/>
      <c r="N243" s="157" t="s">
        <v>38</v>
      </c>
      <c r="O243" s="158">
        <v>0.47014</v>
      </c>
      <c r="P243" s="158">
        <f t="shared" si="41"/>
        <v>81.202580800000007</v>
      </c>
      <c r="Q243" s="158">
        <v>3.7450000000000002E-5</v>
      </c>
      <c r="R243" s="158">
        <f t="shared" si="42"/>
        <v>6.4683640000000008E-3</v>
      </c>
      <c r="S243" s="158">
        <v>0</v>
      </c>
      <c r="T243" s="159">
        <f t="shared" si="43"/>
        <v>0</v>
      </c>
      <c r="AR243" s="160" t="s">
        <v>216</v>
      </c>
      <c r="AT243" s="160" t="s">
        <v>151</v>
      </c>
      <c r="AU243" s="160" t="s">
        <v>85</v>
      </c>
      <c r="AY243" s="16" t="s">
        <v>149</v>
      </c>
      <c r="BE243" s="161">
        <f t="shared" si="44"/>
        <v>0</v>
      </c>
      <c r="BF243" s="161">
        <f t="shared" si="45"/>
        <v>2393.8989999999999</v>
      </c>
      <c r="BG243" s="161">
        <f t="shared" si="46"/>
        <v>0</v>
      </c>
      <c r="BH243" s="161">
        <f t="shared" si="47"/>
        <v>0</v>
      </c>
      <c r="BI243" s="161">
        <f t="shared" si="48"/>
        <v>0</v>
      </c>
      <c r="BJ243" s="16" t="s">
        <v>85</v>
      </c>
      <c r="BK243" s="162">
        <f t="shared" si="49"/>
        <v>2393.8989999999999</v>
      </c>
      <c r="BL243" s="16" t="s">
        <v>216</v>
      </c>
      <c r="BM243" s="160" t="s">
        <v>719</v>
      </c>
    </row>
    <row r="244" spans="2:65" s="28" customFormat="1" ht="24.15" customHeight="1">
      <c r="B244" s="149"/>
      <c r="C244" s="167" t="s">
        <v>720</v>
      </c>
      <c r="D244" s="167" t="s">
        <v>431</v>
      </c>
      <c r="E244" s="168" t="s">
        <v>721</v>
      </c>
      <c r="F244" s="169" t="s">
        <v>722</v>
      </c>
      <c r="G244" s="170" t="s">
        <v>159</v>
      </c>
      <c r="H244" s="171">
        <v>181.35599999999999</v>
      </c>
      <c r="I244" s="171">
        <v>1.1279999999999999</v>
      </c>
      <c r="J244" s="171">
        <f t="shared" si="40"/>
        <v>204.57</v>
      </c>
      <c r="K244" s="172"/>
      <c r="L244" s="173"/>
      <c r="M244" s="174"/>
      <c r="N244" s="175" t="s">
        <v>38</v>
      </c>
      <c r="O244" s="158">
        <v>0</v>
      </c>
      <c r="P244" s="158">
        <f t="shared" si="41"/>
        <v>0</v>
      </c>
      <c r="Q244" s="158">
        <v>2.7999999999999998E-4</v>
      </c>
      <c r="R244" s="158">
        <f t="shared" si="42"/>
        <v>5.0779679999999994E-2</v>
      </c>
      <c r="S244" s="158">
        <v>0</v>
      </c>
      <c r="T244" s="159">
        <f t="shared" si="43"/>
        <v>0</v>
      </c>
      <c r="AR244" s="160" t="s">
        <v>280</v>
      </c>
      <c r="AT244" s="160" t="s">
        <v>431</v>
      </c>
      <c r="AU244" s="160" t="s">
        <v>85</v>
      </c>
      <c r="AY244" s="16" t="s">
        <v>149</v>
      </c>
      <c r="BE244" s="161">
        <f t="shared" si="44"/>
        <v>0</v>
      </c>
      <c r="BF244" s="161">
        <f t="shared" si="45"/>
        <v>204.57</v>
      </c>
      <c r="BG244" s="161">
        <f t="shared" si="46"/>
        <v>0</v>
      </c>
      <c r="BH244" s="161">
        <f t="shared" si="47"/>
        <v>0</v>
      </c>
      <c r="BI244" s="161">
        <f t="shared" si="48"/>
        <v>0</v>
      </c>
      <c r="BJ244" s="16" t="s">
        <v>85</v>
      </c>
      <c r="BK244" s="162">
        <f t="shared" si="49"/>
        <v>204.57</v>
      </c>
      <c r="BL244" s="16" t="s">
        <v>216</v>
      </c>
      <c r="BM244" s="160" t="s">
        <v>723</v>
      </c>
    </row>
    <row r="245" spans="2:65" s="28" customFormat="1" ht="24.15" customHeight="1">
      <c r="B245" s="149"/>
      <c r="C245" s="150" t="s">
        <v>724</v>
      </c>
      <c r="D245" s="150" t="s">
        <v>151</v>
      </c>
      <c r="E245" s="151" t="s">
        <v>725</v>
      </c>
      <c r="F245" s="152" t="s">
        <v>726</v>
      </c>
      <c r="G245" s="153" t="s">
        <v>727</v>
      </c>
      <c r="H245" s="154">
        <v>219.18899999999999</v>
      </c>
      <c r="I245" s="154">
        <v>2.7</v>
      </c>
      <c r="J245" s="154">
        <f t="shared" si="40"/>
        <v>591.80999999999995</v>
      </c>
      <c r="K245" s="155"/>
      <c r="L245" s="29"/>
      <c r="M245" s="156"/>
      <c r="N245" s="157" t="s">
        <v>38</v>
      </c>
      <c r="O245" s="158">
        <v>0</v>
      </c>
      <c r="P245" s="158">
        <f t="shared" si="41"/>
        <v>0</v>
      </c>
      <c r="Q245" s="158">
        <v>0</v>
      </c>
      <c r="R245" s="158">
        <f t="shared" si="42"/>
        <v>0</v>
      </c>
      <c r="S245" s="158">
        <v>0</v>
      </c>
      <c r="T245" s="159">
        <f t="shared" si="43"/>
        <v>0</v>
      </c>
      <c r="AR245" s="160" t="s">
        <v>216</v>
      </c>
      <c r="AT245" s="160" t="s">
        <v>151</v>
      </c>
      <c r="AU245" s="160" t="s">
        <v>85</v>
      </c>
      <c r="AY245" s="16" t="s">
        <v>149</v>
      </c>
      <c r="BE245" s="161">
        <f t="shared" si="44"/>
        <v>0</v>
      </c>
      <c r="BF245" s="161">
        <f t="shared" si="45"/>
        <v>591.80999999999995</v>
      </c>
      <c r="BG245" s="161">
        <f t="shared" si="46"/>
        <v>0</v>
      </c>
      <c r="BH245" s="161">
        <f t="shared" si="47"/>
        <v>0</v>
      </c>
      <c r="BI245" s="161">
        <f t="shared" si="48"/>
        <v>0</v>
      </c>
      <c r="BJ245" s="16" t="s">
        <v>85</v>
      </c>
      <c r="BK245" s="162">
        <f t="shared" si="49"/>
        <v>591.80999999999995</v>
      </c>
      <c r="BL245" s="16" t="s">
        <v>216</v>
      </c>
      <c r="BM245" s="160" t="s">
        <v>728</v>
      </c>
    </row>
    <row r="246" spans="2:65" s="137" customFormat="1" ht="22.8" customHeight="1">
      <c r="B246" s="138"/>
      <c r="D246" s="139" t="s">
        <v>71</v>
      </c>
      <c r="E246" s="147" t="s">
        <v>729</v>
      </c>
      <c r="F246" s="147" t="s">
        <v>730</v>
      </c>
      <c r="J246" s="148">
        <f>BK246</f>
        <v>5643.0300000000007</v>
      </c>
      <c r="L246" s="138"/>
      <c r="M246" s="142"/>
      <c r="P246" s="143">
        <f>SUM(P247:P262)</f>
        <v>94.460016000000024</v>
      </c>
      <c r="R246" s="143">
        <f>SUM(R247:R262)</f>
        <v>0.4816598640000001</v>
      </c>
      <c r="T246" s="144">
        <f>SUM(T247:T262)</f>
        <v>0</v>
      </c>
      <c r="AR246" s="139" t="s">
        <v>85</v>
      </c>
      <c r="AT246" s="145" t="s">
        <v>71</v>
      </c>
      <c r="AU246" s="145" t="s">
        <v>79</v>
      </c>
      <c r="AY246" s="139" t="s">
        <v>149</v>
      </c>
      <c r="BK246" s="146">
        <f>SUM(BK247:BK262)</f>
        <v>5643.0300000000007</v>
      </c>
    </row>
    <row r="247" spans="2:65" s="28" customFormat="1" ht="16.5" customHeight="1">
      <c r="B247" s="149"/>
      <c r="C247" s="150" t="s">
        <v>731</v>
      </c>
      <c r="D247" s="150" t="s">
        <v>151</v>
      </c>
      <c r="E247" s="151" t="s">
        <v>732</v>
      </c>
      <c r="F247" s="152" t="s">
        <v>733</v>
      </c>
      <c r="G247" s="153" t="s">
        <v>154</v>
      </c>
      <c r="H247" s="154">
        <v>1070.43</v>
      </c>
      <c r="I247" s="154">
        <v>1.1439999999999999</v>
      </c>
      <c r="J247" s="154">
        <f t="shared" ref="J247:J262" si="50">ROUND(I247*H247,3)</f>
        <v>1224.5719999999999</v>
      </c>
      <c r="K247" s="155"/>
      <c r="L247" s="29"/>
      <c r="M247" s="156"/>
      <c r="N247" s="157" t="s">
        <v>38</v>
      </c>
      <c r="O247" s="158">
        <v>0.04</v>
      </c>
      <c r="P247" s="158">
        <f t="shared" ref="P247:P262" si="51">O247*H247</f>
        <v>42.817200000000007</v>
      </c>
      <c r="Q247" s="158">
        <v>0</v>
      </c>
      <c r="R247" s="158">
        <f t="shared" ref="R247:R262" si="52">Q247*H247</f>
        <v>0</v>
      </c>
      <c r="S247" s="158">
        <v>0</v>
      </c>
      <c r="T247" s="159">
        <f t="shared" ref="T247:T262" si="53">S247*H247</f>
        <v>0</v>
      </c>
      <c r="AR247" s="160" t="s">
        <v>216</v>
      </c>
      <c r="AT247" s="160" t="s">
        <v>151</v>
      </c>
      <c r="AU247" s="160" t="s">
        <v>85</v>
      </c>
      <c r="AY247" s="16" t="s">
        <v>149</v>
      </c>
      <c r="BE247" s="161">
        <f t="shared" ref="BE247:BE262" si="54">IF(N247="základná",J247,0)</f>
        <v>0</v>
      </c>
      <c r="BF247" s="161">
        <f t="shared" ref="BF247:BF262" si="55">IF(N247="znížená",J247,0)</f>
        <v>1224.5719999999999</v>
      </c>
      <c r="BG247" s="161">
        <f t="shared" ref="BG247:BG262" si="56">IF(N247="zákl. prenesená",J247,0)</f>
        <v>0</v>
      </c>
      <c r="BH247" s="161">
        <f t="shared" ref="BH247:BH262" si="57">IF(N247="zníž. prenesená",J247,0)</f>
        <v>0</v>
      </c>
      <c r="BI247" s="161">
        <f t="shared" ref="BI247:BI262" si="58">IF(N247="nulová",J247,0)</f>
        <v>0</v>
      </c>
      <c r="BJ247" s="16" t="s">
        <v>85</v>
      </c>
      <c r="BK247" s="162">
        <f t="shared" ref="BK247:BK262" si="59">ROUND(I247*H247,3)</f>
        <v>1224.5719999999999</v>
      </c>
      <c r="BL247" s="16" t="s">
        <v>216</v>
      </c>
      <c r="BM247" s="160" t="s">
        <v>734</v>
      </c>
    </row>
    <row r="248" spans="2:65" s="28" customFormat="1" ht="24.15" customHeight="1">
      <c r="B248" s="149"/>
      <c r="C248" s="167" t="s">
        <v>735</v>
      </c>
      <c r="D248" s="167" t="s">
        <v>431</v>
      </c>
      <c r="E248" s="168" t="s">
        <v>736</v>
      </c>
      <c r="F248" s="169" t="s">
        <v>737</v>
      </c>
      <c r="G248" s="170" t="s">
        <v>154</v>
      </c>
      <c r="H248" s="171">
        <v>1230.9949999999999</v>
      </c>
      <c r="I248" s="171">
        <v>1.518</v>
      </c>
      <c r="J248" s="171">
        <f t="shared" si="50"/>
        <v>1868.65</v>
      </c>
      <c r="K248" s="172"/>
      <c r="L248" s="173"/>
      <c r="M248" s="174"/>
      <c r="N248" s="175" t="s">
        <v>38</v>
      </c>
      <c r="O248" s="158">
        <v>0</v>
      </c>
      <c r="P248" s="158">
        <f t="shared" si="51"/>
        <v>0</v>
      </c>
      <c r="Q248" s="158">
        <v>1.8000000000000001E-4</v>
      </c>
      <c r="R248" s="158">
        <f t="shared" si="52"/>
        <v>0.2215791</v>
      </c>
      <c r="S248" s="158">
        <v>0</v>
      </c>
      <c r="T248" s="159">
        <f t="shared" si="53"/>
        <v>0</v>
      </c>
      <c r="AR248" s="160" t="s">
        <v>280</v>
      </c>
      <c r="AT248" s="160" t="s">
        <v>431</v>
      </c>
      <c r="AU248" s="160" t="s">
        <v>85</v>
      </c>
      <c r="AY248" s="16" t="s">
        <v>149</v>
      </c>
      <c r="BE248" s="161">
        <f t="shared" si="54"/>
        <v>0</v>
      </c>
      <c r="BF248" s="161">
        <f t="shared" si="55"/>
        <v>1868.65</v>
      </c>
      <c r="BG248" s="161">
        <f t="shared" si="56"/>
        <v>0</v>
      </c>
      <c r="BH248" s="161">
        <f t="shared" si="57"/>
        <v>0</v>
      </c>
      <c r="BI248" s="161">
        <f t="shared" si="58"/>
        <v>0</v>
      </c>
      <c r="BJ248" s="16" t="s">
        <v>85</v>
      </c>
      <c r="BK248" s="162">
        <f t="shared" si="59"/>
        <v>1868.65</v>
      </c>
      <c r="BL248" s="16" t="s">
        <v>216</v>
      </c>
      <c r="BM248" s="160" t="s">
        <v>738</v>
      </c>
    </row>
    <row r="249" spans="2:65" s="28" customFormat="1" ht="16.5" customHeight="1">
      <c r="B249" s="149"/>
      <c r="C249" s="150" t="s">
        <v>739</v>
      </c>
      <c r="D249" s="150" t="s">
        <v>151</v>
      </c>
      <c r="E249" s="151" t="s">
        <v>740</v>
      </c>
      <c r="F249" s="152" t="s">
        <v>741</v>
      </c>
      <c r="G249" s="153" t="s">
        <v>154</v>
      </c>
      <c r="H249" s="154">
        <v>61.64</v>
      </c>
      <c r="I249" s="154">
        <v>1.1439999999999999</v>
      </c>
      <c r="J249" s="154">
        <f t="shared" si="50"/>
        <v>70.516000000000005</v>
      </c>
      <c r="K249" s="155"/>
      <c r="L249" s="29"/>
      <c r="M249" s="156"/>
      <c r="N249" s="157" t="s">
        <v>38</v>
      </c>
      <c r="O249" s="158">
        <v>0.04</v>
      </c>
      <c r="P249" s="158">
        <f t="shared" si="51"/>
        <v>2.4656000000000002</v>
      </c>
      <c r="Q249" s="158">
        <v>0</v>
      </c>
      <c r="R249" s="158">
        <f t="shared" si="52"/>
        <v>0</v>
      </c>
      <c r="S249" s="158">
        <v>0</v>
      </c>
      <c r="T249" s="159">
        <f t="shared" si="53"/>
        <v>0</v>
      </c>
      <c r="AR249" s="160" t="s">
        <v>216</v>
      </c>
      <c r="AT249" s="160" t="s">
        <v>151</v>
      </c>
      <c r="AU249" s="160" t="s">
        <v>85</v>
      </c>
      <c r="AY249" s="16" t="s">
        <v>149</v>
      </c>
      <c r="BE249" s="161">
        <f t="shared" si="54"/>
        <v>0</v>
      </c>
      <c r="BF249" s="161">
        <f t="shared" si="55"/>
        <v>70.516000000000005</v>
      </c>
      <c r="BG249" s="161">
        <f t="shared" si="56"/>
        <v>0</v>
      </c>
      <c r="BH249" s="161">
        <f t="shared" si="57"/>
        <v>0</v>
      </c>
      <c r="BI249" s="161">
        <f t="shared" si="58"/>
        <v>0</v>
      </c>
      <c r="BJ249" s="16" t="s">
        <v>85</v>
      </c>
      <c r="BK249" s="162">
        <f t="shared" si="59"/>
        <v>70.516000000000005</v>
      </c>
      <c r="BL249" s="16" t="s">
        <v>216</v>
      </c>
      <c r="BM249" s="160" t="s">
        <v>742</v>
      </c>
    </row>
    <row r="250" spans="2:65" s="28" customFormat="1" ht="16.5" customHeight="1">
      <c r="B250" s="149"/>
      <c r="C250" s="167" t="s">
        <v>743</v>
      </c>
      <c r="D250" s="167" t="s">
        <v>431</v>
      </c>
      <c r="E250" s="168" t="s">
        <v>744</v>
      </c>
      <c r="F250" s="169" t="s">
        <v>745</v>
      </c>
      <c r="G250" s="170" t="s">
        <v>154</v>
      </c>
      <c r="H250" s="171">
        <v>70.885999999999996</v>
      </c>
      <c r="I250" s="171">
        <v>0.57899999999999996</v>
      </c>
      <c r="J250" s="171">
        <f t="shared" si="50"/>
        <v>41.042999999999999</v>
      </c>
      <c r="K250" s="172"/>
      <c r="L250" s="173"/>
      <c r="M250" s="174"/>
      <c r="N250" s="175" t="s">
        <v>38</v>
      </c>
      <c r="O250" s="158">
        <v>0</v>
      </c>
      <c r="P250" s="158">
        <f t="shared" si="51"/>
        <v>0</v>
      </c>
      <c r="Q250" s="158">
        <v>1.9000000000000001E-4</v>
      </c>
      <c r="R250" s="158">
        <f t="shared" si="52"/>
        <v>1.3468340000000001E-2</v>
      </c>
      <c r="S250" s="158">
        <v>0</v>
      </c>
      <c r="T250" s="159">
        <f t="shared" si="53"/>
        <v>0</v>
      </c>
      <c r="AR250" s="160" t="s">
        <v>280</v>
      </c>
      <c r="AT250" s="160" t="s">
        <v>431</v>
      </c>
      <c r="AU250" s="160" t="s">
        <v>85</v>
      </c>
      <c r="AY250" s="16" t="s">
        <v>149</v>
      </c>
      <c r="BE250" s="161">
        <f t="shared" si="54"/>
        <v>0</v>
      </c>
      <c r="BF250" s="161">
        <f t="shared" si="55"/>
        <v>41.042999999999999</v>
      </c>
      <c r="BG250" s="161">
        <f t="shared" si="56"/>
        <v>0</v>
      </c>
      <c r="BH250" s="161">
        <f t="shared" si="57"/>
        <v>0</v>
      </c>
      <c r="BI250" s="161">
        <f t="shared" si="58"/>
        <v>0</v>
      </c>
      <c r="BJ250" s="16" t="s">
        <v>85</v>
      </c>
      <c r="BK250" s="162">
        <f t="shared" si="59"/>
        <v>41.042999999999999</v>
      </c>
      <c r="BL250" s="16" t="s">
        <v>216</v>
      </c>
      <c r="BM250" s="160" t="s">
        <v>746</v>
      </c>
    </row>
    <row r="251" spans="2:65" s="28" customFormat="1" ht="37.799999999999997" customHeight="1">
      <c r="B251" s="149"/>
      <c r="C251" s="150" t="s">
        <v>747</v>
      </c>
      <c r="D251" s="150" t="s">
        <v>151</v>
      </c>
      <c r="E251" s="151" t="s">
        <v>748</v>
      </c>
      <c r="F251" s="152" t="s">
        <v>749</v>
      </c>
      <c r="G251" s="153" t="s">
        <v>154</v>
      </c>
      <c r="H251" s="154">
        <v>58.96</v>
      </c>
      <c r="I251" s="154">
        <v>6.9420000000000002</v>
      </c>
      <c r="J251" s="154">
        <f t="shared" si="50"/>
        <v>409.3</v>
      </c>
      <c r="K251" s="155"/>
      <c r="L251" s="29"/>
      <c r="M251" s="156"/>
      <c r="N251" s="157" t="s">
        <v>38</v>
      </c>
      <c r="O251" s="158">
        <v>0.24399999999999999</v>
      </c>
      <c r="P251" s="158">
        <f t="shared" si="51"/>
        <v>14.386239999999999</v>
      </c>
      <c r="Q251" s="158">
        <v>0</v>
      </c>
      <c r="R251" s="158">
        <f t="shared" si="52"/>
        <v>0</v>
      </c>
      <c r="S251" s="158">
        <v>0</v>
      </c>
      <c r="T251" s="159">
        <f t="shared" si="53"/>
        <v>0</v>
      </c>
      <c r="AR251" s="160" t="s">
        <v>216</v>
      </c>
      <c r="AT251" s="160" t="s">
        <v>151</v>
      </c>
      <c r="AU251" s="160" t="s">
        <v>85</v>
      </c>
      <c r="AY251" s="16" t="s">
        <v>149</v>
      </c>
      <c r="BE251" s="161">
        <f t="shared" si="54"/>
        <v>0</v>
      </c>
      <c r="BF251" s="161">
        <f t="shared" si="55"/>
        <v>409.3</v>
      </c>
      <c r="BG251" s="161">
        <f t="shared" si="56"/>
        <v>0</v>
      </c>
      <c r="BH251" s="161">
        <f t="shared" si="57"/>
        <v>0</v>
      </c>
      <c r="BI251" s="161">
        <f t="shared" si="58"/>
        <v>0</v>
      </c>
      <c r="BJ251" s="16" t="s">
        <v>85</v>
      </c>
      <c r="BK251" s="162">
        <f t="shared" si="59"/>
        <v>409.3</v>
      </c>
      <c r="BL251" s="16" t="s">
        <v>216</v>
      </c>
      <c r="BM251" s="160" t="s">
        <v>750</v>
      </c>
    </row>
    <row r="252" spans="2:65" s="28" customFormat="1" ht="24.15" customHeight="1">
      <c r="B252" s="149"/>
      <c r="C252" s="167" t="s">
        <v>751</v>
      </c>
      <c r="D252" s="167" t="s">
        <v>431</v>
      </c>
      <c r="E252" s="168" t="s">
        <v>752</v>
      </c>
      <c r="F252" s="169" t="s">
        <v>753</v>
      </c>
      <c r="G252" s="170" t="s">
        <v>154</v>
      </c>
      <c r="H252" s="171">
        <v>67.804000000000002</v>
      </c>
      <c r="I252" s="171">
        <v>6.9930000000000003</v>
      </c>
      <c r="J252" s="171">
        <f t="shared" si="50"/>
        <v>474.15300000000002</v>
      </c>
      <c r="K252" s="172"/>
      <c r="L252" s="173"/>
      <c r="M252" s="174"/>
      <c r="N252" s="175" t="s">
        <v>38</v>
      </c>
      <c r="O252" s="158">
        <v>0</v>
      </c>
      <c r="P252" s="158">
        <f t="shared" si="51"/>
        <v>0</v>
      </c>
      <c r="Q252" s="158">
        <v>1.9E-3</v>
      </c>
      <c r="R252" s="158">
        <f t="shared" si="52"/>
        <v>0.12882760000000001</v>
      </c>
      <c r="S252" s="158">
        <v>0</v>
      </c>
      <c r="T252" s="159">
        <f t="shared" si="53"/>
        <v>0</v>
      </c>
      <c r="AR252" s="160" t="s">
        <v>280</v>
      </c>
      <c r="AT252" s="160" t="s">
        <v>431</v>
      </c>
      <c r="AU252" s="160" t="s">
        <v>85</v>
      </c>
      <c r="AY252" s="16" t="s">
        <v>149</v>
      </c>
      <c r="BE252" s="161">
        <f t="shared" si="54"/>
        <v>0</v>
      </c>
      <c r="BF252" s="161">
        <f t="shared" si="55"/>
        <v>474.15300000000002</v>
      </c>
      <c r="BG252" s="161">
        <f t="shared" si="56"/>
        <v>0</v>
      </c>
      <c r="BH252" s="161">
        <f t="shared" si="57"/>
        <v>0</v>
      </c>
      <c r="BI252" s="161">
        <f t="shared" si="58"/>
        <v>0</v>
      </c>
      <c r="BJ252" s="16" t="s">
        <v>85</v>
      </c>
      <c r="BK252" s="162">
        <f t="shared" si="59"/>
        <v>474.15300000000002</v>
      </c>
      <c r="BL252" s="16" t="s">
        <v>216</v>
      </c>
      <c r="BM252" s="160" t="s">
        <v>754</v>
      </c>
    </row>
    <row r="253" spans="2:65" s="28" customFormat="1" ht="16.5" customHeight="1">
      <c r="B253" s="149"/>
      <c r="C253" s="167" t="s">
        <v>755</v>
      </c>
      <c r="D253" s="167" t="s">
        <v>431</v>
      </c>
      <c r="E253" s="168" t="s">
        <v>756</v>
      </c>
      <c r="F253" s="169" t="s">
        <v>757</v>
      </c>
      <c r="G253" s="170" t="s">
        <v>250</v>
      </c>
      <c r="H253" s="171">
        <v>185.13399999999999</v>
      </c>
      <c r="I253" s="171">
        <v>0.35499999999999998</v>
      </c>
      <c r="J253" s="171">
        <f t="shared" si="50"/>
        <v>65.722999999999999</v>
      </c>
      <c r="K253" s="172"/>
      <c r="L253" s="173"/>
      <c r="M253" s="174"/>
      <c r="N253" s="175" t="s">
        <v>38</v>
      </c>
      <c r="O253" s="158">
        <v>0</v>
      </c>
      <c r="P253" s="158">
        <f t="shared" si="51"/>
        <v>0</v>
      </c>
      <c r="Q253" s="158">
        <v>4.0000000000000003E-5</v>
      </c>
      <c r="R253" s="158">
        <f t="shared" si="52"/>
        <v>7.4053599999999997E-3</v>
      </c>
      <c r="S253" s="158">
        <v>0</v>
      </c>
      <c r="T253" s="159">
        <f t="shared" si="53"/>
        <v>0</v>
      </c>
      <c r="AR253" s="160" t="s">
        <v>280</v>
      </c>
      <c r="AT253" s="160" t="s">
        <v>431</v>
      </c>
      <c r="AU253" s="160" t="s">
        <v>85</v>
      </c>
      <c r="AY253" s="16" t="s">
        <v>149</v>
      </c>
      <c r="BE253" s="161">
        <f t="shared" si="54"/>
        <v>0</v>
      </c>
      <c r="BF253" s="161">
        <f t="shared" si="55"/>
        <v>65.722999999999999</v>
      </c>
      <c r="BG253" s="161">
        <f t="shared" si="56"/>
        <v>0</v>
      </c>
      <c r="BH253" s="161">
        <f t="shared" si="57"/>
        <v>0</v>
      </c>
      <c r="BI253" s="161">
        <f t="shared" si="58"/>
        <v>0</v>
      </c>
      <c r="BJ253" s="16" t="s">
        <v>85</v>
      </c>
      <c r="BK253" s="162">
        <f t="shared" si="59"/>
        <v>65.722999999999999</v>
      </c>
      <c r="BL253" s="16" t="s">
        <v>216</v>
      </c>
      <c r="BM253" s="160" t="s">
        <v>758</v>
      </c>
    </row>
    <row r="254" spans="2:65" s="28" customFormat="1" ht="33" customHeight="1">
      <c r="B254" s="149"/>
      <c r="C254" s="150" t="s">
        <v>759</v>
      </c>
      <c r="D254" s="150" t="s">
        <v>151</v>
      </c>
      <c r="E254" s="151" t="s">
        <v>760</v>
      </c>
      <c r="F254" s="152" t="s">
        <v>761</v>
      </c>
      <c r="G254" s="153" t="s">
        <v>159</v>
      </c>
      <c r="H254" s="154">
        <v>26.8</v>
      </c>
      <c r="I254" s="154">
        <v>16.981999999999999</v>
      </c>
      <c r="J254" s="154">
        <f t="shared" si="50"/>
        <v>455.11799999999999</v>
      </c>
      <c r="K254" s="155"/>
      <c r="L254" s="29"/>
      <c r="M254" s="156"/>
      <c r="N254" s="157" t="s">
        <v>38</v>
      </c>
      <c r="O254" s="158">
        <v>0.54335999999999995</v>
      </c>
      <c r="P254" s="158">
        <f t="shared" si="51"/>
        <v>14.562047999999999</v>
      </c>
      <c r="Q254" s="158">
        <v>2.9725999999999998E-4</v>
      </c>
      <c r="R254" s="158">
        <f t="shared" si="52"/>
        <v>7.9665680000000003E-3</v>
      </c>
      <c r="S254" s="158">
        <v>0</v>
      </c>
      <c r="T254" s="159">
        <f t="shared" si="53"/>
        <v>0</v>
      </c>
      <c r="AR254" s="160" t="s">
        <v>216</v>
      </c>
      <c r="AT254" s="160" t="s">
        <v>151</v>
      </c>
      <c r="AU254" s="160" t="s">
        <v>85</v>
      </c>
      <c r="AY254" s="16" t="s">
        <v>149</v>
      </c>
      <c r="BE254" s="161">
        <f t="shared" si="54"/>
        <v>0</v>
      </c>
      <c r="BF254" s="161">
        <f t="shared" si="55"/>
        <v>455.11799999999999</v>
      </c>
      <c r="BG254" s="161">
        <f t="shared" si="56"/>
        <v>0</v>
      </c>
      <c r="BH254" s="161">
        <f t="shared" si="57"/>
        <v>0</v>
      </c>
      <c r="BI254" s="161">
        <f t="shared" si="58"/>
        <v>0</v>
      </c>
      <c r="BJ254" s="16" t="s">
        <v>85</v>
      </c>
      <c r="BK254" s="162">
        <f t="shared" si="59"/>
        <v>455.11799999999999</v>
      </c>
      <c r="BL254" s="16" t="s">
        <v>216</v>
      </c>
      <c r="BM254" s="160" t="s">
        <v>762</v>
      </c>
    </row>
    <row r="255" spans="2:65" s="28" customFormat="1" ht="16.5" customHeight="1">
      <c r="B255" s="149"/>
      <c r="C255" s="167" t="s">
        <v>763</v>
      </c>
      <c r="D255" s="167" t="s">
        <v>431</v>
      </c>
      <c r="E255" s="168" t="s">
        <v>764</v>
      </c>
      <c r="F255" s="169" t="s">
        <v>765</v>
      </c>
      <c r="G255" s="170" t="s">
        <v>250</v>
      </c>
      <c r="H255" s="171">
        <v>214.4</v>
      </c>
      <c r="I255" s="171">
        <v>0.16200000000000001</v>
      </c>
      <c r="J255" s="171">
        <f t="shared" si="50"/>
        <v>34.732999999999997</v>
      </c>
      <c r="K255" s="172"/>
      <c r="L255" s="173"/>
      <c r="M255" s="174"/>
      <c r="N255" s="175" t="s">
        <v>38</v>
      </c>
      <c r="O255" s="158">
        <v>0</v>
      </c>
      <c r="P255" s="158">
        <f t="shared" si="51"/>
        <v>0</v>
      </c>
      <c r="Q255" s="158">
        <v>1E-4</v>
      </c>
      <c r="R255" s="158">
        <f t="shared" si="52"/>
        <v>2.1440000000000001E-2</v>
      </c>
      <c r="S255" s="158">
        <v>0</v>
      </c>
      <c r="T255" s="159">
        <f t="shared" si="53"/>
        <v>0</v>
      </c>
      <c r="AR255" s="160" t="s">
        <v>280</v>
      </c>
      <c r="AT255" s="160" t="s">
        <v>431</v>
      </c>
      <c r="AU255" s="160" t="s">
        <v>85</v>
      </c>
      <c r="AY255" s="16" t="s">
        <v>149</v>
      </c>
      <c r="BE255" s="161">
        <f t="shared" si="54"/>
        <v>0</v>
      </c>
      <c r="BF255" s="161">
        <f t="shared" si="55"/>
        <v>34.732999999999997</v>
      </c>
      <c r="BG255" s="161">
        <f t="shared" si="56"/>
        <v>0</v>
      </c>
      <c r="BH255" s="161">
        <f t="shared" si="57"/>
        <v>0</v>
      </c>
      <c r="BI255" s="161">
        <f t="shared" si="58"/>
        <v>0</v>
      </c>
      <c r="BJ255" s="16" t="s">
        <v>85</v>
      </c>
      <c r="BK255" s="162">
        <f t="shared" si="59"/>
        <v>34.732999999999997</v>
      </c>
      <c r="BL255" s="16" t="s">
        <v>216</v>
      </c>
      <c r="BM255" s="160" t="s">
        <v>766</v>
      </c>
    </row>
    <row r="256" spans="2:65" s="28" customFormat="1" ht="37.799999999999997" customHeight="1">
      <c r="B256" s="149"/>
      <c r="C256" s="150" t="s">
        <v>657</v>
      </c>
      <c r="D256" s="150" t="s">
        <v>151</v>
      </c>
      <c r="E256" s="151" t="s">
        <v>767</v>
      </c>
      <c r="F256" s="152" t="s">
        <v>768</v>
      </c>
      <c r="G256" s="153" t="s">
        <v>159</v>
      </c>
      <c r="H256" s="154">
        <v>3.6</v>
      </c>
      <c r="I256" s="154">
        <v>22.678000000000001</v>
      </c>
      <c r="J256" s="154">
        <f t="shared" si="50"/>
        <v>81.641000000000005</v>
      </c>
      <c r="K256" s="155"/>
      <c r="L256" s="29"/>
      <c r="M256" s="156"/>
      <c r="N256" s="157" t="s">
        <v>38</v>
      </c>
      <c r="O256" s="158">
        <v>0.61112</v>
      </c>
      <c r="P256" s="158">
        <f t="shared" si="51"/>
        <v>2.2000320000000002</v>
      </c>
      <c r="Q256" s="158">
        <v>1.0827499999999999E-3</v>
      </c>
      <c r="R256" s="158">
        <f t="shared" si="52"/>
        <v>3.8978999999999997E-3</v>
      </c>
      <c r="S256" s="158">
        <v>0</v>
      </c>
      <c r="T256" s="159">
        <f t="shared" si="53"/>
        <v>0</v>
      </c>
      <c r="AR256" s="160" t="s">
        <v>216</v>
      </c>
      <c r="AT256" s="160" t="s">
        <v>151</v>
      </c>
      <c r="AU256" s="160" t="s">
        <v>85</v>
      </c>
      <c r="AY256" s="16" t="s">
        <v>149</v>
      </c>
      <c r="BE256" s="161">
        <f t="shared" si="54"/>
        <v>0</v>
      </c>
      <c r="BF256" s="161">
        <f t="shared" si="55"/>
        <v>81.641000000000005</v>
      </c>
      <c r="BG256" s="161">
        <f t="shared" si="56"/>
        <v>0</v>
      </c>
      <c r="BH256" s="161">
        <f t="shared" si="57"/>
        <v>0</v>
      </c>
      <c r="BI256" s="161">
        <f t="shared" si="58"/>
        <v>0</v>
      </c>
      <c r="BJ256" s="16" t="s">
        <v>85</v>
      </c>
      <c r="BK256" s="162">
        <f t="shared" si="59"/>
        <v>81.641000000000005</v>
      </c>
      <c r="BL256" s="16" t="s">
        <v>216</v>
      </c>
      <c r="BM256" s="160" t="s">
        <v>769</v>
      </c>
    </row>
    <row r="257" spans="2:65" s="28" customFormat="1" ht="16.5" customHeight="1">
      <c r="B257" s="149"/>
      <c r="C257" s="167" t="s">
        <v>770</v>
      </c>
      <c r="D257" s="167" t="s">
        <v>431</v>
      </c>
      <c r="E257" s="168" t="s">
        <v>764</v>
      </c>
      <c r="F257" s="169" t="s">
        <v>765</v>
      </c>
      <c r="G257" s="170" t="s">
        <v>250</v>
      </c>
      <c r="H257" s="171">
        <v>28.8</v>
      </c>
      <c r="I257" s="171">
        <v>0.16200000000000001</v>
      </c>
      <c r="J257" s="171">
        <f t="shared" si="50"/>
        <v>4.6660000000000004</v>
      </c>
      <c r="K257" s="172"/>
      <c r="L257" s="173"/>
      <c r="M257" s="174"/>
      <c r="N257" s="175" t="s">
        <v>38</v>
      </c>
      <c r="O257" s="158">
        <v>0</v>
      </c>
      <c r="P257" s="158">
        <f t="shared" si="51"/>
        <v>0</v>
      </c>
      <c r="Q257" s="158">
        <v>1E-4</v>
      </c>
      <c r="R257" s="158">
        <f t="shared" si="52"/>
        <v>2.8800000000000002E-3</v>
      </c>
      <c r="S257" s="158">
        <v>0</v>
      </c>
      <c r="T257" s="159">
        <f t="shared" si="53"/>
        <v>0</v>
      </c>
      <c r="AR257" s="160" t="s">
        <v>280</v>
      </c>
      <c r="AT257" s="160" t="s">
        <v>431</v>
      </c>
      <c r="AU257" s="160" t="s">
        <v>85</v>
      </c>
      <c r="AY257" s="16" t="s">
        <v>149</v>
      </c>
      <c r="BE257" s="161">
        <f t="shared" si="54"/>
        <v>0</v>
      </c>
      <c r="BF257" s="161">
        <f t="shared" si="55"/>
        <v>4.6660000000000004</v>
      </c>
      <c r="BG257" s="161">
        <f t="shared" si="56"/>
        <v>0</v>
      </c>
      <c r="BH257" s="161">
        <f t="shared" si="57"/>
        <v>0</v>
      </c>
      <c r="BI257" s="161">
        <f t="shared" si="58"/>
        <v>0</v>
      </c>
      <c r="BJ257" s="16" t="s">
        <v>85</v>
      </c>
      <c r="BK257" s="162">
        <f t="shared" si="59"/>
        <v>4.6660000000000004</v>
      </c>
      <c r="BL257" s="16" t="s">
        <v>216</v>
      </c>
      <c r="BM257" s="160" t="s">
        <v>771</v>
      </c>
    </row>
    <row r="258" spans="2:65" s="28" customFormat="1" ht="37.799999999999997" customHeight="1">
      <c r="B258" s="149"/>
      <c r="C258" s="150" t="s">
        <v>772</v>
      </c>
      <c r="D258" s="150" t="s">
        <v>151</v>
      </c>
      <c r="E258" s="151" t="s">
        <v>773</v>
      </c>
      <c r="F258" s="152" t="s">
        <v>774</v>
      </c>
      <c r="G258" s="153" t="s">
        <v>159</v>
      </c>
      <c r="H258" s="154">
        <v>26.8</v>
      </c>
      <c r="I258" s="154">
        <v>22.687000000000001</v>
      </c>
      <c r="J258" s="154">
        <f t="shared" si="50"/>
        <v>608.01199999999994</v>
      </c>
      <c r="K258" s="155"/>
      <c r="L258" s="29"/>
      <c r="M258" s="156"/>
      <c r="N258" s="157" t="s">
        <v>38</v>
      </c>
      <c r="O258" s="158">
        <v>0.61112</v>
      </c>
      <c r="P258" s="158">
        <f t="shared" si="51"/>
        <v>16.378015999999999</v>
      </c>
      <c r="Q258" s="158">
        <v>1.0829699999999999E-3</v>
      </c>
      <c r="R258" s="158">
        <f t="shared" si="52"/>
        <v>2.9023595999999999E-2</v>
      </c>
      <c r="S258" s="158">
        <v>0</v>
      </c>
      <c r="T258" s="159">
        <f t="shared" si="53"/>
        <v>0</v>
      </c>
      <c r="AR258" s="160" t="s">
        <v>216</v>
      </c>
      <c r="AT258" s="160" t="s">
        <v>151</v>
      </c>
      <c r="AU258" s="160" t="s">
        <v>85</v>
      </c>
      <c r="AY258" s="16" t="s">
        <v>149</v>
      </c>
      <c r="BE258" s="161">
        <f t="shared" si="54"/>
        <v>0</v>
      </c>
      <c r="BF258" s="161">
        <f t="shared" si="55"/>
        <v>608.01199999999994</v>
      </c>
      <c r="BG258" s="161">
        <f t="shared" si="56"/>
        <v>0</v>
      </c>
      <c r="BH258" s="161">
        <f t="shared" si="57"/>
        <v>0</v>
      </c>
      <c r="BI258" s="161">
        <f t="shared" si="58"/>
        <v>0</v>
      </c>
      <c r="BJ258" s="16" t="s">
        <v>85</v>
      </c>
      <c r="BK258" s="162">
        <f t="shared" si="59"/>
        <v>608.01199999999994</v>
      </c>
      <c r="BL258" s="16" t="s">
        <v>216</v>
      </c>
      <c r="BM258" s="160" t="s">
        <v>775</v>
      </c>
    </row>
    <row r="259" spans="2:65" s="28" customFormat="1" ht="16.5" customHeight="1">
      <c r="B259" s="149"/>
      <c r="C259" s="167" t="s">
        <v>776</v>
      </c>
      <c r="D259" s="167" t="s">
        <v>431</v>
      </c>
      <c r="E259" s="168" t="s">
        <v>764</v>
      </c>
      <c r="F259" s="169" t="s">
        <v>765</v>
      </c>
      <c r="G259" s="170" t="s">
        <v>250</v>
      </c>
      <c r="H259" s="171">
        <v>214.4</v>
      </c>
      <c r="I259" s="171">
        <v>0.16200000000000001</v>
      </c>
      <c r="J259" s="171">
        <f t="shared" si="50"/>
        <v>34.732999999999997</v>
      </c>
      <c r="K259" s="172"/>
      <c r="L259" s="173"/>
      <c r="M259" s="174"/>
      <c r="N259" s="175" t="s">
        <v>38</v>
      </c>
      <c r="O259" s="158">
        <v>0</v>
      </c>
      <c r="P259" s="158">
        <f t="shared" si="51"/>
        <v>0</v>
      </c>
      <c r="Q259" s="158">
        <v>1E-4</v>
      </c>
      <c r="R259" s="158">
        <f t="shared" si="52"/>
        <v>2.1440000000000001E-2</v>
      </c>
      <c r="S259" s="158">
        <v>0</v>
      </c>
      <c r="T259" s="159">
        <f t="shared" si="53"/>
        <v>0</v>
      </c>
      <c r="AR259" s="160" t="s">
        <v>280</v>
      </c>
      <c r="AT259" s="160" t="s">
        <v>431</v>
      </c>
      <c r="AU259" s="160" t="s">
        <v>85</v>
      </c>
      <c r="AY259" s="16" t="s">
        <v>149</v>
      </c>
      <c r="BE259" s="161">
        <f t="shared" si="54"/>
        <v>0</v>
      </c>
      <c r="BF259" s="161">
        <f t="shared" si="55"/>
        <v>34.732999999999997</v>
      </c>
      <c r="BG259" s="161">
        <f t="shared" si="56"/>
        <v>0</v>
      </c>
      <c r="BH259" s="161">
        <f t="shared" si="57"/>
        <v>0</v>
      </c>
      <c r="BI259" s="161">
        <f t="shared" si="58"/>
        <v>0</v>
      </c>
      <c r="BJ259" s="16" t="s">
        <v>85</v>
      </c>
      <c r="BK259" s="162">
        <f t="shared" si="59"/>
        <v>34.732999999999997</v>
      </c>
      <c r="BL259" s="16" t="s">
        <v>216</v>
      </c>
      <c r="BM259" s="160" t="s">
        <v>777</v>
      </c>
    </row>
    <row r="260" spans="2:65" s="28" customFormat="1" ht="24.15" customHeight="1">
      <c r="B260" s="149"/>
      <c r="C260" s="150" t="s">
        <v>778</v>
      </c>
      <c r="D260" s="150" t="s">
        <v>151</v>
      </c>
      <c r="E260" s="151" t="s">
        <v>779</v>
      </c>
      <c r="F260" s="152" t="s">
        <v>780</v>
      </c>
      <c r="G260" s="153" t="s">
        <v>154</v>
      </c>
      <c r="H260" s="154">
        <v>58.96</v>
      </c>
      <c r="I260" s="154">
        <v>0.78400000000000003</v>
      </c>
      <c r="J260" s="154">
        <f t="shared" si="50"/>
        <v>46.225000000000001</v>
      </c>
      <c r="K260" s="155"/>
      <c r="L260" s="29"/>
      <c r="M260" s="156"/>
      <c r="N260" s="157" t="s">
        <v>38</v>
      </c>
      <c r="O260" s="158">
        <v>2.8000000000000001E-2</v>
      </c>
      <c r="P260" s="158">
        <f t="shared" si="51"/>
        <v>1.6508800000000001</v>
      </c>
      <c r="Q260" s="158">
        <v>0</v>
      </c>
      <c r="R260" s="158">
        <f t="shared" si="52"/>
        <v>0</v>
      </c>
      <c r="S260" s="158">
        <v>0</v>
      </c>
      <c r="T260" s="159">
        <f t="shared" si="53"/>
        <v>0</v>
      </c>
      <c r="AR260" s="160" t="s">
        <v>216</v>
      </c>
      <c r="AT260" s="160" t="s">
        <v>151</v>
      </c>
      <c r="AU260" s="160" t="s">
        <v>85</v>
      </c>
      <c r="AY260" s="16" t="s">
        <v>149</v>
      </c>
      <c r="BE260" s="161">
        <f t="shared" si="54"/>
        <v>0</v>
      </c>
      <c r="BF260" s="161">
        <f t="shared" si="55"/>
        <v>46.225000000000001</v>
      </c>
      <c r="BG260" s="161">
        <f t="shared" si="56"/>
        <v>0</v>
      </c>
      <c r="BH260" s="161">
        <f t="shared" si="57"/>
        <v>0</v>
      </c>
      <c r="BI260" s="161">
        <f t="shared" si="58"/>
        <v>0</v>
      </c>
      <c r="BJ260" s="16" t="s">
        <v>85</v>
      </c>
      <c r="BK260" s="162">
        <f t="shared" si="59"/>
        <v>46.225000000000001</v>
      </c>
      <c r="BL260" s="16" t="s">
        <v>216</v>
      </c>
      <c r="BM260" s="160" t="s">
        <v>781</v>
      </c>
    </row>
    <row r="261" spans="2:65" s="28" customFormat="1" ht="16.5" customHeight="1">
      <c r="B261" s="149"/>
      <c r="C261" s="167" t="s">
        <v>782</v>
      </c>
      <c r="D261" s="167" t="s">
        <v>431</v>
      </c>
      <c r="E261" s="168" t="s">
        <v>783</v>
      </c>
      <c r="F261" s="169" t="s">
        <v>784</v>
      </c>
      <c r="G261" s="170" t="s">
        <v>154</v>
      </c>
      <c r="H261" s="171">
        <v>67.804000000000002</v>
      </c>
      <c r="I261" s="171">
        <v>1.036</v>
      </c>
      <c r="J261" s="171">
        <f t="shared" si="50"/>
        <v>70.245000000000005</v>
      </c>
      <c r="K261" s="172"/>
      <c r="L261" s="173"/>
      <c r="M261" s="174"/>
      <c r="N261" s="175" t="s">
        <v>38</v>
      </c>
      <c r="O261" s="158">
        <v>0</v>
      </c>
      <c r="P261" s="158">
        <f t="shared" si="51"/>
        <v>0</v>
      </c>
      <c r="Q261" s="158">
        <v>3.5E-4</v>
      </c>
      <c r="R261" s="158">
        <f t="shared" si="52"/>
        <v>2.37314E-2</v>
      </c>
      <c r="S261" s="158">
        <v>0</v>
      </c>
      <c r="T261" s="159">
        <f t="shared" si="53"/>
        <v>0</v>
      </c>
      <c r="AR261" s="160" t="s">
        <v>280</v>
      </c>
      <c r="AT261" s="160" t="s">
        <v>431</v>
      </c>
      <c r="AU261" s="160" t="s">
        <v>85</v>
      </c>
      <c r="AY261" s="16" t="s">
        <v>149</v>
      </c>
      <c r="BE261" s="161">
        <f t="shared" si="54"/>
        <v>0</v>
      </c>
      <c r="BF261" s="161">
        <f t="shared" si="55"/>
        <v>70.245000000000005</v>
      </c>
      <c r="BG261" s="161">
        <f t="shared" si="56"/>
        <v>0</v>
      </c>
      <c r="BH261" s="161">
        <f t="shared" si="57"/>
        <v>0</v>
      </c>
      <c r="BI261" s="161">
        <f t="shared" si="58"/>
        <v>0</v>
      </c>
      <c r="BJ261" s="16" t="s">
        <v>85</v>
      </c>
      <c r="BK261" s="162">
        <f t="shared" si="59"/>
        <v>70.245000000000005</v>
      </c>
      <c r="BL261" s="16" t="s">
        <v>216</v>
      </c>
      <c r="BM261" s="160" t="s">
        <v>785</v>
      </c>
    </row>
    <row r="262" spans="2:65" s="28" customFormat="1" ht="24.15" customHeight="1">
      <c r="B262" s="149"/>
      <c r="C262" s="150" t="s">
        <v>786</v>
      </c>
      <c r="D262" s="150" t="s">
        <v>151</v>
      </c>
      <c r="E262" s="151" t="s">
        <v>787</v>
      </c>
      <c r="F262" s="152" t="s">
        <v>788</v>
      </c>
      <c r="G262" s="153" t="s">
        <v>727</v>
      </c>
      <c r="H262" s="154">
        <v>54.893000000000001</v>
      </c>
      <c r="I262" s="154">
        <v>2.8</v>
      </c>
      <c r="J262" s="154">
        <f t="shared" si="50"/>
        <v>153.69999999999999</v>
      </c>
      <c r="K262" s="155"/>
      <c r="L262" s="29"/>
      <c r="M262" s="156"/>
      <c r="N262" s="157" t="s">
        <v>38</v>
      </c>
      <c r="O262" s="158">
        <v>0</v>
      </c>
      <c r="P262" s="158">
        <f t="shared" si="51"/>
        <v>0</v>
      </c>
      <c r="Q262" s="158">
        <v>0</v>
      </c>
      <c r="R262" s="158">
        <f t="shared" si="52"/>
        <v>0</v>
      </c>
      <c r="S262" s="158">
        <v>0</v>
      </c>
      <c r="T262" s="159">
        <f t="shared" si="53"/>
        <v>0</v>
      </c>
      <c r="AR262" s="160" t="s">
        <v>216</v>
      </c>
      <c r="AT262" s="160" t="s">
        <v>151</v>
      </c>
      <c r="AU262" s="160" t="s">
        <v>85</v>
      </c>
      <c r="AY262" s="16" t="s">
        <v>149</v>
      </c>
      <c r="BE262" s="161">
        <f t="shared" si="54"/>
        <v>0</v>
      </c>
      <c r="BF262" s="161">
        <f t="shared" si="55"/>
        <v>153.69999999999999</v>
      </c>
      <c r="BG262" s="161">
        <f t="shared" si="56"/>
        <v>0</v>
      </c>
      <c r="BH262" s="161">
        <f t="shared" si="57"/>
        <v>0</v>
      </c>
      <c r="BI262" s="161">
        <f t="shared" si="58"/>
        <v>0</v>
      </c>
      <c r="BJ262" s="16" t="s">
        <v>85</v>
      </c>
      <c r="BK262" s="162">
        <f t="shared" si="59"/>
        <v>153.69999999999999</v>
      </c>
      <c r="BL262" s="16" t="s">
        <v>216</v>
      </c>
      <c r="BM262" s="160" t="s">
        <v>789</v>
      </c>
    </row>
    <row r="263" spans="2:65" s="137" customFormat="1" ht="22.8" customHeight="1">
      <c r="B263" s="138"/>
      <c r="D263" s="139" t="s">
        <v>71</v>
      </c>
      <c r="E263" s="147" t="s">
        <v>342</v>
      </c>
      <c r="F263" s="147" t="s">
        <v>343</v>
      </c>
      <c r="J263" s="148">
        <f>BK263</f>
        <v>99024.860000000015</v>
      </c>
      <c r="L263" s="138"/>
      <c r="M263" s="142"/>
      <c r="P263" s="143">
        <f>SUM(P264:P275)</f>
        <v>379.08744999999999</v>
      </c>
      <c r="R263" s="143">
        <f>SUM(R264:R275)</f>
        <v>7.4984157099999997</v>
      </c>
      <c r="T263" s="144">
        <f>SUM(T264:T275)</f>
        <v>0</v>
      </c>
      <c r="AR263" s="139" t="s">
        <v>85</v>
      </c>
      <c r="AT263" s="145" t="s">
        <v>71</v>
      </c>
      <c r="AU263" s="145" t="s">
        <v>79</v>
      </c>
      <c r="AY263" s="139" t="s">
        <v>149</v>
      </c>
      <c r="BK263" s="146">
        <f>SUM(BK264:BK275)</f>
        <v>99024.860000000015</v>
      </c>
    </row>
    <row r="264" spans="2:65" s="28" customFormat="1" ht="24.15" customHeight="1">
      <c r="B264" s="149"/>
      <c r="C264" s="150" t="s">
        <v>790</v>
      </c>
      <c r="D264" s="150" t="s">
        <v>151</v>
      </c>
      <c r="E264" s="151" t="s">
        <v>791</v>
      </c>
      <c r="F264" s="152" t="s">
        <v>792</v>
      </c>
      <c r="G264" s="153" t="s">
        <v>154</v>
      </c>
      <c r="H264" s="154">
        <v>2961.8850000000002</v>
      </c>
      <c r="I264" s="154">
        <v>1.9610000000000001</v>
      </c>
      <c r="J264" s="154">
        <f t="shared" ref="J264:J275" si="60">ROUND(I264*H264,3)</f>
        <v>5808.2560000000003</v>
      </c>
      <c r="K264" s="155"/>
      <c r="L264" s="29"/>
      <c r="M264" s="156"/>
      <c r="N264" s="157" t="s">
        <v>38</v>
      </c>
      <c r="O264" s="158">
        <v>9.2999999999999999E-2</v>
      </c>
      <c r="P264" s="158">
        <f t="shared" ref="P264:P275" si="61">O264*H264</f>
        <v>275.45530500000001</v>
      </c>
      <c r="Q264" s="158">
        <v>0</v>
      </c>
      <c r="R264" s="158">
        <f t="shared" ref="R264:R275" si="62">Q264*H264</f>
        <v>0</v>
      </c>
      <c r="S264" s="158">
        <v>0</v>
      </c>
      <c r="T264" s="159">
        <f t="shared" ref="T264:T275" si="63">S264*H264</f>
        <v>0</v>
      </c>
      <c r="AR264" s="160" t="s">
        <v>216</v>
      </c>
      <c r="AT264" s="160" t="s">
        <v>151</v>
      </c>
      <c r="AU264" s="160" t="s">
        <v>85</v>
      </c>
      <c r="AY264" s="16" t="s">
        <v>149</v>
      </c>
      <c r="BE264" s="161">
        <f t="shared" ref="BE264:BE275" si="64">IF(N264="základná",J264,0)</f>
        <v>0</v>
      </c>
      <c r="BF264" s="161">
        <f t="shared" ref="BF264:BF275" si="65">IF(N264="znížená",J264,0)</f>
        <v>5808.2560000000003</v>
      </c>
      <c r="BG264" s="161">
        <f t="shared" ref="BG264:BG275" si="66">IF(N264="zákl. prenesená",J264,0)</f>
        <v>0</v>
      </c>
      <c r="BH264" s="161">
        <f t="shared" ref="BH264:BH275" si="67">IF(N264="zníž. prenesená",J264,0)</f>
        <v>0</v>
      </c>
      <c r="BI264" s="161">
        <f t="shared" ref="BI264:BI275" si="68">IF(N264="nulová",J264,0)</f>
        <v>0</v>
      </c>
      <c r="BJ264" s="16" t="s">
        <v>85</v>
      </c>
      <c r="BK264" s="162">
        <f t="shared" ref="BK264:BK275" si="69">ROUND(I264*H264,3)</f>
        <v>5808.2560000000003</v>
      </c>
      <c r="BL264" s="16" t="s">
        <v>216</v>
      </c>
      <c r="BM264" s="160" t="s">
        <v>793</v>
      </c>
    </row>
    <row r="265" spans="2:65" s="28" customFormat="1" ht="37.799999999999997" customHeight="1">
      <c r="B265" s="149"/>
      <c r="C265" s="167" t="s">
        <v>794</v>
      </c>
      <c r="D265" s="167" t="s">
        <v>431</v>
      </c>
      <c r="E265" s="168" t="s">
        <v>795</v>
      </c>
      <c r="F265" s="169" t="s">
        <v>796</v>
      </c>
      <c r="G265" s="170" t="s">
        <v>154</v>
      </c>
      <c r="H265" s="171">
        <v>2014.0820000000001</v>
      </c>
      <c r="I265" s="171">
        <v>30.286000000000001</v>
      </c>
      <c r="J265" s="171">
        <f t="shared" si="60"/>
        <v>60998.487000000001</v>
      </c>
      <c r="K265" s="172"/>
      <c r="L265" s="173"/>
      <c r="M265" s="174"/>
      <c r="N265" s="175" t="s">
        <v>38</v>
      </c>
      <c r="O265" s="158">
        <v>0</v>
      </c>
      <c r="P265" s="158">
        <f t="shared" si="61"/>
        <v>0</v>
      </c>
      <c r="Q265" s="158">
        <v>1.8E-3</v>
      </c>
      <c r="R265" s="158">
        <f t="shared" si="62"/>
        <v>3.6253476</v>
      </c>
      <c r="S265" s="158">
        <v>0</v>
      </c>
      <c r="T265" s="159">
        <f t="shared" si="63"/>
        <v>0</v>
      </c>
      <c r="AR265" s="160" t="s">
        <v>280</v>
      </c>
      <c r="AT265" s="160" t="s">
        <v>431</v>
      </c>
      <c r="AU265" s="160" t="s">
        <v>85</v>
      </c>
      <c r="AY265" s="16" t="s">
        <v>149</v>
      </c>
      <c r="BE265" s="161">
        <f t="shared" si="64"/>
        <v>0</v>
      </c>
      <c r="BF265" s="161">
        <f t="shared" si="65"/>
        <v>60998.487000000001</v>
      </c>
      <c r="BG265" s="161">
        <f t="shared" si="66"/>
        <v>0</v>
      </c>
      <c r="BH265" s="161">
        <f t="shared" si="67"/>
        <v>0</v>
      </c>
      <c r="BI265" s="161">
        <f t="shared" si="68"/>
        <v>0</v>
      </c>
      <c r="BJ265" s="16" t="s">
        <v>85</v>
      </c>
      <c r="BK265" s="162">
        <f t="shared" si="69"/>
        <v>60998.487000000001</v>
      </c>
      <c r="BL265" s="16" t="s">
        <v>216</v>
      </c>
      <c r="BM265" s="160" t="s">
        <v>797</v>
      </c>
    </row>
    <row r="266" spans="2:65" s="28" customFormat="1" ht="37.799999999999997" customHeight="1">
      <c r="B266" s="149"/>
      <c r="C266" s="167" t="s">
        <v>798</v>
      </c>
      <c r="D266" s="167" t="s">
        <v>431</v>
      </c>
      <c r="E266" s="168" t="s">
        <v>799</v>
      </c>
      <c r="F266" s="169" t="s">
        <v>800</v>
      </c>
      <c r="G266" s="170" t="s">
        <v>154</v>
      </c>
      <c r="H266" s="171">
        <v>1007.0410000000001</v>
      </c>
      <c r="I266" s="171">
        <v>10.603999999999999</v>
      </c>
      <c r="J266" s="171">
        <f t="shared" si="60"/>
        <v>10678.663</v>
      </c>
      <c r="K266" s="172"/>
      <c r="L266" s="173"/>
      <c r="M266" s="174"/>
      <c r="N266" s="175" t="s">
        <v>38</v>
      </c>
      <c r="O266" s="158">
        <v>0</v>
      </c>
      <c r="P266" s="158">
        <f t="shared" si="61"/>
        <v>0</v>
      </c>
      <c r="Q266" s="158">
        <v>7.2000000000000005E-4</v>
      </c>
      <c r="R266" s="158">
        <f t="shared" si="62"/>
        <v>0.72506952000000013</v>
      </c>
      <c r="S266" s="158">
        <v>0</v>
      </c>
      <c r="T266" s="159">
        <f t="shared" si="63"/>
        <v>0</v>
      </c>
      <c r="AR266" s="160" t="s">
        <v>280</v>
      </c>
      <c r="AT266" s="160" t="s">
        <v>431</v>
      </c>
      <c r="AU266" s="160" t="s">
        <v>85</v>
      </c>
      <c r="AY266" s="16" t="s">
        <v>149</v>
      </c>
      <c r="BE266" s="161">
        <f t="shared" si="64"/>
        <v>0</v>
      </c>
      <c r="BF266" s="161">
        <f t="shared" si="65"/>
        <v>10678.663</v>
      </c>
      <c r="BG266" s="161">
        <f t="shared" si="66"/>
        <v>0</v>
      </c>
      <c r="BH266" s="161">
        <f t="shared" si="67"/>
        <v>0</v>
      </c>
      <c r="BI266" s="161">
        <f t="shared" si="68"/>
        <v>0</v>
      </c>
      <c r="BJ266" s="16" t="s">
        <v>85</v>
      </c>
      <c r="BK266" s="162">
        <f t="shared" si="69"/>
        <v>10678.663</v>
      </c>
      <c r="BL266" s="16" t="s">
        <v>216</v>
      </c>
      <c r="BM266" s="160" t="s">
        <v>801</v>
      </c>
    </row>
    <row r="267" spans="2:65" s="28" customFormat="1" ht="24.15" customHeight="1">
      <c r="B267" s="149"/>
      <c r="C267" s="150" t="s">
        <v>802</v>
      </c>
      <c r="D267" s="150" t="s">
        <v>151</v>
      </c>
      <c r="E267" s="151" t="s">
        <v>803</v>
      </c>
      <c r="F267" s="152" t="s">
        <v>804</v>
      </c>
      <c r="G267" s="153" t="s">
        <v>154</v>
      </c>
      <c r="H267" s="154">
        <v>1025.665</v>
      </c>
      <c r="I267" s="154">
        <v>2.254</v>
      </c>
      <c r="J267" s="154">
        <f t="shared" si="60"/>
        <v>2311.8490000000002</v>
      </c>
      <c r="K267" s="155"/>
      <c r="L267" s="29"/>
      <c r="M267" s="156"/>
      <c r="N267" s="157" t="s">
        <v>38</v>
      </c>
      <c r="O267" s="158">
        <v>4.4999999999999998E-2</v>
      </c>
      <c r="P267" s="158">
        <f t="shared" si="61"/>
        <v>46.154924999999999</v>
      </c>
      <c r="Q267" s="158">
        <v>0</v>
      </c>
      <c r="R267" s="158">
        <f t="shared" si="62"/>
        <v>0</v>
      </c>
      <c r="S267" s="158">
        <v>0</v>
      </c>
      <c r="T267" s="159">
        <f t="shared" si="63"/>
        <v>0</v>
      </c>
      <c r="AR267" s="160" t="s">
        <v>216</v>
      </c>
      <c r="AT267" s="160" t="s">
        <v>151</v>
      </c>
      <c r="AU267" s="160" t="s">
        <v>85</v>
      </c>
      <c r="AY267" s="16" t="s">
        <v>149</v>
      </c>
      <c r="BE267" s="161">
        <f t="shared" si="64"/>
        <v>0</v>
      </c>
      <c r="BF267" s="161">
        <f t="shared" si="65"/>
        <v>2311.8490000000002</v>
      </c>
      <c r="BG267" s="161">
        <f t="shared" si="66"/>
        <v>0</v>
      </c>
      <c r="BH267" s="161">
        <f t="shared" si="67"/>
        <v>0</v>
      </c>
      <c r="BI267" s="161">
        <f t="shared" si="68"/>
        <v>0</v>
      </c>
      <c r="BJ267" s="16" t="s">
        <v>85</v>
      </c>
      <c r="BK267" s="162">
        <f t="shared" si="69"/>
        <v>2311.8490000000002</v>
      </c>
      <c r="BL267" s="16" t="s">
        <v>216</v>
      </c>
      <c r="BM267" s="160" t="s">
        <v>805</v>
      </c>
    </row>
    <row r="268" spans="2:65" s="28" customFormat="1" ht="33" customHeight="1">
      <c r="B268" s="149"/>
      <c r="C268" s="167" t="s">
        <v>806</v>
      </c>
      <c r="D268" s="167" t="s">
        <v>431</v>
      </c>
      <c r="E268" s="168" t="s">
        <v>807</v>
      </c>
      <c r="F268" s="169" t="s">
        <v>808</v>
      </c>
      <c r="G268" s="170" t="s">
        <v>154</v>
      </c>
      <c r="H268" s="171">
        <v>1179.5150000000001</v>
      </c>
      <c r="I268" s="171">
        <v>5.4269999999999996</v>
      </c>
      <c r="J268" s="171">
        <f t="shared" si="60"/>
        <v>6401.2280000000001</v>
      </c>
      <c r="K268" s="172"/>
      <c r="L268" s="173"/>
      <c r="M268" s="174"/>
      <c r="N268" s="175" t="s">
        <v>38</v>
      </c>
      <c r="O268" s="158">
        <v>0</v>
      </c>
      <c r="P268" s="158">
        <f t="shared" si="61"/>
        <v>0</v>
      </c>
      <c r="Q268" s="158">
        <v>2.7E-4</v>
      </c>
      <c r="R268" s="158">
        <f t="shared" si="62"/>
        <v>0.31846905000000003</v>
      </c>
      <c r="S268" s="158">
        <v>0</v>
      </c>
      <c r="T268" s="159">
        <f t="shared" si="63"/>
        <v>0</v>
      </c>
      <c r="AR268" s="160" t="s">
        <v>280</v>
      </c>
      <c r="AT268" s="160" t="s">
        <v>431</v>
      </c>
      <c r="AU268" s="160" t="s">
        <v>85</v>
      </c>
      <c r="AY268" s="16" t="s">
        <v>149</v>
      </c>
      <c r="BE268" s="161">
        <f t="shared" si="64"/>
        <v>0</v>
      </c>
      <c r="BF268" s="161">
        <f t="shared" si="65"/>
        <v>6401.2280000000001</v>
      </c>
      <c r="BG268" s="161">
        <f t="shared" si="66"/>
        <v>0</v>
      </c>
      <c r="BH268" s="161">
        <f t="shared" si="67"/>
        <v>0</v>
      </c>
      <c r="BI268" s="161">
        <f t="shared" si="68"/>
        <v>0</v>
      </c>
      <c r="BJ268" s="16" t="s">
        <v>85</v>
      </c>
      <c r="BK268" s="162">
        <f t="shared" si="69"/>
        <v>6401.2280000000001</v>
      </c>
      <c r="BL268" s="16" t="s">
        <v>216</v>
      </c>
      <c r="BM268" s="160" t="s">
        <v>809</v>
      </c>
    </row>
    <row r="269" spans="2:65" s="28" customFormat="1" ht="24.15" customHeight="1">
      <c r="B269" s="149"/>
      <c r="C269" s="150" t="s">
        <v>810</v>
      </c>
      <c r="D269" s="150" t="s">
        <v>151</v>
      </c>
      <c r="E269" s="151" t="s">
        <v>811</v>
      </c>
      <c r="F269" s="152" t="s">
        <v>812</v>
      </c>
      <c r="G269" s="153" t="s">
        <v>154</v>
      </c>
      <c r="H269" s="154">
        <v>610.62</v>
      </c>
      <c r="I269" s="154">
        <v>1.3580000000000001</v>
      </c>
      <c r="J269" s="154">
        <f t="shared" si="60"/>
        <v>829.22199999999998</v>
      </c>
      <c r="K269" s="155"/>
      <c r="L269" s="29"/>
      <c r="M269" s="156"/>
      <c r="N269" s="157" t="s">
        <v>38</v>
      </c>
      <c r="O269" s="158">
        <v>6.5000000000000002E-2</v>
      </c>
      <c r="P269" s="158">
        <f t="shared" si="61"/>
        <v>39.690300000000001</v>
      </c>
      <c r="Q269" s="158">
        <v>0</v>
      </c>
      <c r="R269" s="158">
        <f t="shared" si="62"/>
        <v>0</v>
      </c>
      <c r="S269" s="158">
        <v>0</v>
      </c>
      <c r="T269" s="159">
        <f t="shared" si="63"/>
        <v>0</v>
      </c>
      <c r="AR269" s="160" t="s">
        <v>216</v>
      </c>
      <c r="AT269" s="160" t="s">
        <v>151</v>
      </c>
      <c r="AU269" s="160" t="s">
        <v>85</v>
      </c>
      <c r="AY269" s="16" t="s">
        <v>149</v>
      </c>
      <c r="BE269" s="161">
        <f t="shared" si="64"/>
        <v>0</v>
      </c>
      <c r="BF269" s="161">
        <f t="shared" si="65"/>
        <v>829.22199999999998</v>
      </c>
      <c r="BG269" s="161">
        <f t="shared" si="66"/>
        <v>0</v>
      </c>
      <c r="BH269" s="161">
        <f t="shared" si="67"/>
        <v>0</v>
      </c>
      <c r="BI269" s="161">
        <f t="shared" si="68"/>
        <v>0</v>
      </c>
      <c r="BJ269" s="16" t="s">
        <v>85</v>
      </c>
      <c r="BK269" s="162">
        <f t="shared" si="69"/>
        <v>829.22199999999998</v>
      </c>
      <c r="BL269" s="16" t="s">
        <v>216</v>
      </c>
      <c r="BM269" s="160" t="s">
        <v>813</v>
      </c>
    </row>
    <row r="270" spans="2:65" s="28" customFormat="1" ht="24.15" customHeight="1">
      <c r="B270" s="149"/>
      <c r="C270" s="167" t="s">
        <v>814</v>
      </c>
      <c r="D270" s="167" t="s">
        <v>431</v>
      </c>
      <c r="E270" s="168" t="s">
        <v>815</v>
      </c>
      <c r="F270" s="169" t="s">
        <v>816</v>
      </c>
      <c r="G270" s="170" t="s">
        <v>154</v>
      </c>
      <c r="H270" s="171">
        <v>622.83199999999999</v>
      </c>
      <c r="I270" s="171">
        <v>10.497</v>
      </c>
      <c r="J270" s="171">
        <f t="shared" si="60"/>
        <v>6537.8680000000004</v>
      </c>
      <c r="K270" s="172"/>
      <c r="L270" s="173"/>
      <c r="M270" s="174"/>
      <c r="N270" s="175" t="s">
        <v>38</v>
      </c>
      <c r="O270" s="158">
        <v>0</v>
      </c>
      <c r="P270" s="158">
        <f t="shared" si="61"/>
        <v>0</v>
      </c>
      <c r="Q270" s="158">
        <v>1.9400000000000001E-3</v>
      </c>
      <c r="R270" s="158">
        <f t="shared" si="62"/>
        <v>1.2082940800000002</v>
      </c>
      <c r="S270" s="158">
        <v>0</v>
      </c>
      <c r="T270" s="159">
        <f t="shared" si="63"/>
        <v>0</v>
      </c>
      <c r="AR270" s="160" t="s">
        <v>280</v>
      </c>
      <c r="AT270" s="160" t="s">
        <v>431</v>
      </c>
      <c r="AU270" s="160" t="s">
        <v>85</v>
      </c>
      <c r="AY270" s="16" t="s">
        <v>149</v>
      </c>
      <c r="BE270" s="161">
        <f t="shared" si="64"/>
        <v>0</v>
      </c>
      <c r="BF270" s="161">
        <f t="shared" si="65"/>
        <v>6537.8680000000004</v>
      </c>
      <c r="BG270" s="161">
        <f t="shared" si="66"/>
        <v>0</v>
      </c>
      <c r="BH270" s="161">
        <f t="shared" si="67"/>
        <v>0</v>
      </c>
      <c r="BI270" s="161">
        <f t="shared" si="68"/>
        <v>0</v>
      </c>
      <c r="BJ270" s="16" t="s">
        <v>85</v>
      </c>
      <c r="BK270" s="162">
        <f t="shared" si="69"/>
        <v>6537.8680000000004</v>
      </c>
      <c r="BL270" s="16" t="s">
        <v>216</v>
      </c>
      <c r="BM270" s="160" t="s">
        <v>817</v>
      </c>
    </row>
    <row r="271" spans="2:65" s="28" customFormat="1" ht="24.15" customHeight="1">
      <c r="B271" s="149"/>
      <c r="C271" s="150" t="s">
        <v>818</v>
      </c>
      <c r="D271" s="150" t="s">
        <v>151</v>
      </c>
      <c r="E271" s="151" t="s">
        <v>811</v>
      </c>
      <c r="F271" s="152" t="s">
        <v>812</v>
      </c>
      <c r="G271" s="153" t="s">
        <v>154</v>
      </c>
      <c r="H271" s="154">
        <v>182.36</v>
      </c>
      <c r="I271" s="154">
        <v>1.3580000000000001</v>
      </c>
      <c r="J271" s="154">
        <f t="shared" si="60"/>
        <v>247.64500000000001</v>
      </c>
      <c r="K271" s="155"/>
      <c r="L271" s="29"/>
      <c r="M271" s="156"/>
      <c r="N271" s="157" t="s">
        <v>38</v>
      </c>
      <c r="O271" s="158">
        <v>6.5000000000000002E-2</v>
      </c>
      <c r="P271" s="158">
        <f t="shared" si="61"/>
        <v>11.853400000000001</v>
      </c>
      <c r="Q271" s="158">
        <v>0</v>
      </c>
      <c r="R271" s="158">
        <f t="shared" si="62"/>
        <v>0</v>
      </c>
      <c r="S271" s="158">
        <v>0</v>
      </c>
      <c r="T271" s="159">
        <f t="shared" si="63"/>
        <v>0</v>
      </c>
      <c r="AR271" s="160" t="s">
        <v>216</v>
      </c>
      <c r="AT271" s="160" t="s">
        <v>151</v>
      </c>
      <c r="AU271" s="160" t="s">
        <v>85</v>
      </c>
      <c r="AY271" s="16" t="s">
        <v>149</v>
      </c>
      <c r="BE271" s="161">
        <f t="shared" si="64"/>
        <v>0</v>
      </c>
      <c r="BF271" s="161">
        <f t="shared" si="65"/>
        <v>247.64500000000001</v>
      </c>
      <c r="BG271" s="161">
        <f t="shared" si="66"/>
        <v>0</v>
      </c>
      <c r="BH271" s="161">
        <f t="shared" si="67"/>
        <v>0</v>
      </c>
      <c r="BI271" s="161">
        <f t="shared" si="68"/>
        <v>0</v>
      </c>
      <c r="BJ271" s="16" t="s">
        <v>85</v>
      </c>
      <c r="BK271" s="162">
        <f t="shared" si="69"/>
        <v>247.64500000000001</v>
      </c>
      <c r="BL271" s="16" t="s">
        <v>216</v>
      </c>
      <c r="BM271" s="160" t="s">
        <v>819</v>
      </c>
    </row>
    <row r="272" spans="2:65" s="28" customFormat="1" ht="24.15" customHeight="1">
      <c r="B272" s="149"/>
      <c r="C272" s="167" t="s">
        <v>820</v>
      </c>
      <c r="D272" s="167" t="s">
        <v>431</v>
      </c>
      <c r="E272" s="168" t="s">
        <v>821</v>
      </c>
      <c r="F272" s="169" t="s">
        <v>822</v>
      </c>
      <c r="G272" s="170" t="s">
        <v>154</v>
      </c>
      <c r="H272" s="171">
        <v>186.00700000000001</v>
      </c>
      <c r="I272" s="171">
        <v>4.4790000000000001</v>
      </c>
      <c r="J272" s="171">
        <f t="shared" si="60"/>
        <v>833.125</v>
      </c>
      <c r="K272" s="172"/>
      <c r="L272" s="173"/>
      <c r="M272" s="174"/>
      <c r="N272" s="175" t="s">
        <v>38</v>
      </c>
      <c r="O272" s="158">
        <v>0</v>
      </c>
      <c r="P272" s="158">
        <f t="shared" si="61"/>
        <v>0</v>
      </c>
      <c r="Q272" s="158">
        <v>7.7999999999999999E-4</v>
      </c>
      <c r="R272" s="158">
        <f t="shared" si="62"/>
        <v>0.14508546</v>
      </c>
      <c r="S272" s="158">
        <v>0</v>
      </c>
      <c r="T272" s="159">
        <f t="shared" si="63"/>
        <v>0</v>
      </c>
      <c r="AR272" s="160" t="s">
        <v>280</v>
      </c>
      <c r="AT272" s="160" t="s">
        <v>431</v>
      </c>
      <c r="AU272" s="160" t="s">
        <v>85</v>
      </c>
      <c r="AY272" s="16" t="s">
        <v>149</v>
      </c>
      <c r="BE272" s="161">
        <f t="shared" si="64"/>
        <v>0</v>
      </c>
      <c r="BF272" s="161">
        <f t="shared" si="65"/>
        <v>833.125</v>
      </c>
      <c r="BG272" s="161">
        <f t="shared" si="66"/>
        <v>0</v>
      </c>
      <c r="BH272" s="161">
        <f t="shared" si="67"/>
        <v>0</v>
      </c>
      <c r="BI272" s="161">
        <f t="shared" si="68"/>
        <v>0</v>
      </c>
      <c r="BJ272" s="16" t="s">
        <v>85</v>
      </c>
      <c r="BK272" s="162">
        <f t="shared" si="69"/>
        <v>833.125</v>
      </c>
      <c r="BL272" s="16" t="s">
        <v>216</v>
      </c>
      <c r="BM272" s="160" t="s">
        <v>823</v>
      </c>
    </row>
    <row r="273" spans="2:65" s="28" customFormat="1" ht="24.15" customHeight="1">
      <c r="B273" s="149"/>
      <c r="C273" s="150" t="s">
        <v>824</v>
      </c>
      <c r="D273" s="150" t="s">
        <v>151</v>
      </c>
      <c r="E273" s="151" t="s">
        <v>825</v>
      </c>
      <c r="F273" s="152" t="s">
        <v>826</v>
      </c>
      <c r="G273" s="153" t="s">
        <v>154</v>
      </c>
      <c r="H273" s="154">
        <v>48.24</v>
      </c>
      <c r="I273" s="154">
        <v>2.996</v>
      </c>
      <c r="J273" s="154">
        <f t="shared" si="60"/>
        <v>144.52699999999999</v>
      </c>
      <c r="K273" s="155"/>
      <c r="L273" s="29"/>
      <c r="M273" s="156"/>
      <c r="N273" s="157" t="s">
        <v>38</v>
      </c>
      <c r="O273" s="158">
        <v>0.123</v>
      </c>
      <c r="P273" s="158">
        <f t="shared" si="61"/>
        <v>5.9335200000000006</v>
      </c>
      <c r="Q273" s="158">
        <v>0</v>
      </c>
      <c r="R273" s="158">
        <f t="shared" si="62"/>
        <v>0</v>
      </c>
      <c r="S273" s="158">
        <v>0</v>
      </c>
      <c r="T273" s="159">
        <f t="shared" si="63"/>
        <v>0</v>
      </c>
      <c r="AR273" s="160" t="s">
        <v>216</v>
      </c>
      <c r="AT273" s="160" t="s">
        <v>151</v>
      </c>
      <c r="AU273" s="160" t="s">
        <v>85</v>
      </c>
      <c r="AY273" s="16" t="s">
        <v>149</v>
      </c>
      <c r="BE273" s="161">
        <f t="shared" si="64"/>
        <v>0</v>
      </c>
      <c r="BF273" s="161">
        <f t="shared" si="65"/>
        <v>144.52699999999999</v>
      </c>
      <c r="BG273" s="161">
        <f t="shared" si="66"/>
        <v>0</v>
      </c>
      <c r="BH273" s="161">
        <f t="shared" si="67"/>
        <v>0</v>
      </c>
      <c r="BI273" s="161">
        <f t="shared" si="68"/>
        <v>0</v>
      </c>
      <c r="BJ273" s="16" t="s">
        <v>85</v>
      </c>
      <c r="BK273" s="162">
        <f t="shared" si="69"/>
        <v>144.52699999999999</v>
      </c>
      <c r="BL273" s="16" t="s">
        <v>216</v>
      </c>
      <c r="BM273" s="160" t="s">
        <v>827</v>
      </c>
    </row>
    <row r="274" spans="2:65" s="28" customFormat="1" ht="24.15" customHeight="1">
      <c r="B274" s="149"/>
      <c r="C274" s="167" t="s">
        <v>828</v>
      </c>
      <c r="D274" s="167" t="s">
        <v>431</v>
      </c>
      <c r="E274" s="168" t="s">
        <v>829</v>
      </c>
      <c r="F274" s="169" t="s">
        <v>830</v>
      </c>
      <c r="G274" s="170" t="s">
        <v>154</v>
      </c>
      <c r="H274" s="171">
        <v>98.41</v>
      </c>
      <c r="I274" s="171">
        <v>29.131</v>
      </c>
      <c r="J274" s="171">
        <f t="shared" si="60"/>
        <v>2866.7820000000002</v>
      </c>
      <c r="K274" s="172"/>
      <c r="L274" s="173"/>
      <c r="M274" s="174"/>
      <c r="N274" s="175" t="s">
        <v>38</v>
      </c>
      <c r="O274" s="158">
        <v>0</v>
      </c>
      <c r="P274" s="158">
        <f t="shared" si="61"/>
        <v>0</v>
      </c>
      <c r="Q274" s="158">
        <v>1.4999999999999999E-2</v>
      </c>
      <c r="R274" s="158">
        <f t="shared" si="62"/>
        <v>1.4761499999999999</v>
      </c>
      <c r="S274" s="158">
        <v>0</v>
      </c>
      <c r="T274" s="159">
        <f t="shared" si="63"/>
        <v>0</v>
      </c>
      <c r="AR274" s="160" t="s">
        <v>280</v>
      </c>
      <c r="AT274" s="160" t="s">
        <v>431</v>
      </c>
      <c r="AU274" s="160" t="s">
        <v>85</v>
      </c>
      <c r="AY274" s="16" t="s">
        <v>149</v>
      </c>
      <c r="BE274" s="161">
        <f t="shared" si="64"/>
        <v>0</v>
      </c>
      <c r="BF274" s="161">
        <f t="shared" si="65"/>
        <v>2866.7820000000002</v>
      </c>
      <c r="BG274" s="161">
        <f t="shared" si="66"/>
        <v>0</v>
      </c>
      <c r="BH274" s="161">
        <f t="shared" si="67"/>
        <v>0</v>
      </c>
      <c r="BI274" s="161">
        <f t="shared" si="68"/>
        <v>0</v>
      </c>
      <c r="BJ274" s="16" t="s">
        <v>85</v>
      </c>
      <c r="BK274" s="162">
        <f t="shared" si="69"/>
        <v>2866.7820000000002</v>
      </c>
      <c r="BL274" s="16" t="s">
        <v>216</v>
      </c>
      <c r="BM274" s="160" t="s">
        <v>831</v>
      </c>
    </row>
    <row r="275" spans="2:65" s="28" customFormat="1" ht="24.15" customHeight="1">
      <c r="B275" s="149"/>
      <c r="C275" s="150" t="s">
        <v>832</v>
      </c>
      <c r="D275" s="150" t="s">
        <v>151</v>
      </c>
      <c r="E275" s="151" t="s">
        <v>833</v>
      </c>
      <c r="F275" s="152" t="s">
        <v>834</v>
      </c>
      <c r="G275" s="153" t="s">
        <v>727</v>
      </c>
      <c r="H275" s="154">
        <v>976.577</v>
      </c>
      <c r="I275" s="154">
        <v>1.4</v>
      </c>
      <c r="J275" s="154">
        <f t="shared" si="60"/>
        <v>1367.2080000000001</v>
      </c>
      <c r="K275" s="155"/>
      <c r="L275" s="29"/>
      <c r="M275" s="156"/>
      <c r="N275" s="157" t="s">
        <v>38</v>
      </c>
      <c r="O275" s="158">
        <v>0</v>
      </c>
      <c r="P275" s="158">
        <f t="shared" si="61"/>
        <v>0</v>
      </c>
      <c r="Q275" s="158">
        <v>0</v>
      </c>
      <c r="R275" s="158">
        <f t="shared" si="62"/>
        <v>0</v>
      </c>
      <c r="S275" s="158">
        <v>0</v>
      </c>
      <c r="T275" s="159">
        <f t="shared" si="63"/>
        <v>0</v>
      </c>
      <c r="AR275" s="160" t="s">
        <v>216</v>
      </c>
      <c r="AT275" s="160" t="s">
        <v>151</v>
      </c>
      <c r="AU275" s="160" t="s">
        <v>85</v>
      </c>
      <c r="AY275" s="16" t="s">
        <v>149</v>
      </c>
      <c r="BE275" s="161">
        <f t="shared" si="64"/>
        <v>0</v>
      </c>
      <c r="BF275" s="161">
        <f t="shared" si="65"/>
        <v>1367.2080000000001</v>
      </c>
      <c r="BG275" s="161">
        <f t="shared" si="66"/>
        <v>0</v>
      </c>
      <c r="BH275" s="161">
        <f t="shared" si="67"/>
        <v>0</v>
      </c>
      <c r="BI275" s="161">
        <f t="shared" si="68"/>
        <v>0</v>
      </c>
      <c r="BJ275" s="16" t="s">
        <v>85</v>
      </c>
      <c r="BK275" s="162">
        <f t="shared" si="69"/>
        <v>1367.2080000000001</v>
      </c>
      <c r="BL275" s="16" t="s">
        <v>216</v>
      </c>
      <c r="BM275" s="160" t="s">
        <v>835</v>
      </c>
    </row>
    <row r="276" spans="2:65" s="137" customFormat="1" ht="22.8" customHeight="1">
      <c r="B276" s="138"/>
      <c r="D276" s="139" t="s">
        <v>71</v>
      </c>
      <c r="E276" s="147" t="s">
        <v>836</v>
      </c>
      <c r="F276" s="147" t="s">
        <v>837</v>
      </c>
      <c r="J276" s="148">
        <f>BK276</f>
        <v>651.08499999999992</v>
      </c>
      <c r="L276" s="138"/>
      <c r="M276" s="142"/>
      <c r="P276" s="143">
        <f>SUM(P277:P281)</f>
        <v>2.2475899999999998</v>
      </c>
      <c r="R276" s="143">
        <f>SUM(R277:R281)</f>
        <v>0.12536045000000001</v>
      </c>
      <c r="T276" s="144">
        <f>SUM(T277:T281)</f>
        <v>0</v>
      </c>
      <c r="AR276" s="139" t="s">
        <v>85</v>
      </c>
      <c r="AT276" s="145" t="s">
        <v>71</v>
      </c>
      <c r="AU276" s="145" t="s">
        <v>79</v>
      </c>
      <c r="AY276" s="139" t="s">
        <v>149</v>
      </c>
      <c r="BK276" s="146">
        <f>SUM(BK277:BK281)</f>
        <v>651.08499999999992</v>
      </c>
    </row>
    <row r="277" spans="2:65" s="28" customFormat="1" ht="24.15" customHeight="1">
      <c r="B277" s="149"/>
      <c r="C277" s="150" t="s">
        <v>838</v>
      </c>
      <c r="D277" s="150" t="s">
        <v>151</v>
      </c>
      <c r="E277" s="151" t="s">
        <v>839</v>
      </c>
      <c r="F277" s="152" t="s">
        <v>840</v>
      </c>
      <c r="G277" s="153" t="s">
        <v>841</v>
      </c>
      <c r="H277" s="154">
        <v>1</v>
      </c>
      <c r="I277" s="154">
        <v>22.452000000000002</v>
      </c>
      <c r="J277" s="154">
        <f>ROUND(I277*H277,3)</f>
        <v>22.452000000000002</v>
      </c>
      <c r="K277" s="155"/>
      <c r="L277" s="29"/>
      <c r="M277" s="156"/>
      <c r="N277" s="157" t="s">
        <v>38</v>
      </c>
      <c r="O277" s="158">
        <v>0.94033999999999995</v>
      </c>
      <c r="P277" s="158">
        <f>O277*H277</f>
        <v>0.94033999999999995</v>
      </c>
      <c r="Q277" s="158">
        <v>2.6045000000000002E-4</v>
      </c>
      <c r="R277" s="158">
        <f>Q277*H277</f>
        <v>2.6045000000000002E-4</v>
      </c>
      <c r="S277" s="158">
        <v>0</v>
      </c>
      <c r="T277" s="159">
        <f>S277*H277</f>
        <v>0</v>
      </c>
      <c r="AR277" s="160" t="s">
        <v>216</v>
      </c>
      <c r="AT277" s="160" t="s">
        <v>151</v>
      </c>
      <c r="AU277" s="160" t="s">
        <v>85</v>
      </c>
      <c r="AY277" s="16" t="s">
        <v>149</v>
      </c>
      <c r="BE277" s="161">
        <f>IF(N277="základná",J277,0)</f>
        <v>0</v>
      </c>
      <c r="BF277" s="161">
        <f>IF(N277="znížená",J277,0)</f>
        <v>22.452000000000002</v>
      </c>
      <c r="BG277" s="161">
        <f>IF(N277="zákl. prenesená",J277,0)</f>
        <v>0</v>
      </c>
      <c r="BH277" s="161">
        <f>IF(N277="zníž. prenesená",J277,0)</f>
        <v>0</v>
      </c>
      <c r="BI277" s="161">
        <f>IF(N277="nulová",J277,0)</f>
        <v>0</v>
      </c>
      <c r="BJ277" s="16" t="s">
        <v>85</v>
      </c>
      <c r="BK277" s="162">
        <f>ROUND(I277*H277,3)</f>
        <v>22.452000000000002</v>
      </c>
      <c r="BL277" s="16" t="s">
        <v>216</v>
      </c>
      <c r="BM277" s="160" t="s">
        <v>842</v>
      </c>
    </row>
    <row r="278" spans="2:65" s="28" customFormat="1" ht="37.799999999999997" customHeight="1">
      <c r="B278" s="149"/>
      <c r="C278" s="167" t="s">
        <v>843</v>
      </c>
      <c r="D278" s="167" t="s">
        <v>431</v>
      </c>
      <c r="E278" s="168" t="s">
        <v>844</v>
      </c>
      <c r="F278" s="169" t="s">
        <v>845</v>
      </c>
      <c r="G278" s="170" t="s">
        <v>250</v>
      </c>
      <c r="H278" s="171">
        <v>1</v>
      </c>
      <c r="I278" s="171">
        <v>428.19099999999997</v>
      </c>
      <c r="J278" s="171">
        <f>ROUND(I278*H278,3)</f>
        <v>428.19099999999997</v>
      </c>
      <c r="K278" s="172"/>
      <c r="L278" s="173"/>
      <c r="M278" s="174"/>
      <c r="N278" s="175" t="s">
        <v>38</v>
      </c>
      <c r="O278" s="158">
        <v>0</v>
      </c>
      <c r="P278" s="158">
        <f>O278*H278</f>
        <v>0</v>
      </c>
      <c r="Q278" s="158">
        <v>1.8499999999999999E-2</v>
      </c>
      <c r="R278" s="158">
        <f>Q278*H278</f>
        <v>1.8499999999999999E-2</v>
      </c>
      <c r="S278" s="158">
        <v>0</v>
      </c>
      <c r="T278" s="159">
        <f>S278*H278</f>
        <v>0</v>
      </c>
      <c r="AR278" s="160" t="s">
        <v>280</v>
      </c>
      <c r="AT278" s="160" t="s">
        <v>431</v>
      </c>
      <c r="AU278" s="160" t="s">
        <v>85</v>
      </c>
      <c r="AY278" s="16" t="s">
        <v>149</v>
      </c>
      <c r="BE278" s="161">
        <f>IF(N278="základná",J278,0)</f>
        <v>0</v>
      </c>
      <c r="BF278" s="161">
        <f>IF(N278="znížená",J278,0)</f>
        <v>428.19099999999997</v>
      </c>
      <c r="BG278" s="161">
        <f>IF(N278="zákl. prenesená",J278,0)</f>
        <v>0</v>
      </c>
      <c r="BH278" s="161">
        <f>IF(N278="zníž. prenesená",J278,0)</f>
        <v>0</v>
      </c>
      <c r="BI278" s="161">
        <f>IF(N278="nulová",J278,0)</f>
        <v>0</v>
      </c>
      <c r="BJ278" s="16" t="s">
        <v>85</v>
      </c>
      <c r="BK278" s="162">
        <f>ROUND(I278*H278,3)</f>
        <v>428.19099999999997</v>
      </c>
      <c r="BL278" s="16" t="s">
        <v>216</v>
      </c>
      <c r="BM278" s="160" t="s">
        <v>846</v>
      </c>
    </row>
    <row r="279" spans="2:65" s="28" customFormat="1" ht="16.5" customHeight="1">
      <c r="B279" s="149"/>
      <c r="C279" s="150" t="s">
        <v>847</v>
      </c>
      <c r="D279" s="150" t="s">
        <v>151</v>
      </c>
      <c r="E279" s="151" t="s">
        <v>848</v>
      </c>
      <c r="F279" s="152" t="s">
        <v>849</v>
      </c>
      <c r="G279" s="153" t="s">
        <v>250</v>
      </c>
      <c r="H279" s="154">
        <v>5</v>
      </c>
      <c r="I279" s="154">
        <v>5.6890000000000001</v>
      </c>
      <c r="J279" s="154">
        <f>ROUND(I279*H279,3)</f>
        <v>28.445</v>
      </c>
      <c r="K279" s="155"/>
      <c r="L279" s="29"/>
      <c r="M279" s="156"/>
      <c r="N279" s="157" t="s">
        <v>38</v>
      </c>
      <c r="O279" s="158">
        <v>0.26145000000000002</v>
      </c>
      <c r="P279" s="158">
        <f>O279*H279</f>
        <v>1.30725</v>
      </c>
      <c r="Q279" s="158">
        <v>0</v>
      </c>
      <c r="R279" s="158">
        <f>Q279*H279</f>
        <v>0</v>
      </c>
      <c r="S279" s="158">
        <v>0</v>
      </c>
      <c r="T279" s="159">
        <f>S279*H279</f>
        <v>0</v>
      </c>
      <c r="AR279" s="160" t="s">
        <v>216</v>
      </c>
      <c r="AT279" s="160" t="s">
        <v>151</v>
      </c>
      <c r="AU279" s="160" t="s">
        <v>85</v>
      </c>
      <c r="AY279" s="16" t="s">
        <v>149</v>
      </c>
      <c r="BE279" s="161">
        <f>IF(N279="základná",J279,0)</f>
        <v>0</v>
      </c>
      <c r="BF279" s="161">
        <f>IF(N279="znížená",J279,0)</f>
        <v>28.445</v>
      </c>
      <c r="BG279" s="161">
        <f>IF(N279="zákl. prenesená",J279,0)</f>
        <v>0</v>
      </c>
      <c r="BH279" s="161">
        <f>IF(N279="zníž. prenesená",J279,0)</f>
        <v>0</v>
      </c>
      <c r="BI279" s="161">
        <f>IF(N279="nulová",J279,0)</f>
        <v>0</v>
      </c>
      <c r="BJ279" s="16" t="s">
        <v>85</v>
      </c>
      <c r="BK279" s="162">
        <f>ROUND(I279*H279,3)</f>
        <v>28.445</v>
      </c>
      <c r="BL279" s="16" t="s">
        <v>216</v>
      </c>
      <c r="BM279" s="160" t="s">
        <v>850</v>
      </c>
    </row>
    <row r="280" spans="2:65" s="28" customFormat="1" ht="24.15" customHeight="1">
      <c r="B280" s="149"/>
      <c r="C280" s="167" t="s">
        <v>851</v>
      </c>
      <c r="D280" s="167" t="s">
        <v>431</v>
      </c>
      <c r="E280" s="168" t="s">
        <v>852</v>
      </c>
      <c r="F280" s="169" t="s">
        <v>853</v>
      </c>
      <c r="G280" s="170" t="s">
        <v>250</v>
      </c>
      <c r="H280" s="171">
        <v>5</v>
      </c>
      <c r="I280" s="171">
        <v>33.43</v>
      </c>
      <c r="J280" s="171">
        <f>ROUND(I280*H280,3)</f>
        <v>167.15</v>
      </c>
      <c r="K280" s="172"/>
      <c r="L280" s="173"/>
      <c r="M280" s="174"/>
      <c r="N280" s="175" t="s">
        <v>38</v>
      </c>
      <c r="O280" s="158">
        <v>0</v>
      </c>
      <c r="P280" s="158">
        <f>O280*H280</f>
        <v>0</v>
      </c>
      <c r="Q280" s="158">
        <v>2.1319999999999999E-2</v>
      </c>
      <c r="R280" s="158">
        <f>Q280*H280</f>
        <v>0.1066</v>
      </c>
      <c r="S280" s="158">
        <v>0</v>
      </c>
      <c r="T280" s="159">
        <f>S280*H280</f>
        <v>0</v>
      </c>
      <c r="AR280" s="160" t="s">
        <v>280</v>
      </c>
      <c r="AT280" s="160" t="s">
        <v>431</v>
      </c>
      <c r="AU280" s="160" t="s">
        <v>85</v>
      </c>
      <c r="AY280" s="16" t="s">
        <v>149</v>
      </c>
      <c r="BE280" s="161">
        <f>IF(N280="základná",J280,0)</f>
        <v>0</v>
      </c>
      <c r="BF280" s="161">
        <f>IF(N280="znížená",J280,0)</f>
        <v>167.15</v>
      </c>
      <c r="BG280" s="161">
        <f>IF(N280="zákl. prenesená",J280,0)</f>
        <v>0</v>
      </c>
      <c r="BH280" s="161">
        <f>IF(N280="zníž. prenesená",J280,0)</f>
        <v>0</v>
      </c>
      <c r="BI280" s="161">
        <f>IF(N280="nulová",J280,0)</f>
        <v>0</v>
      </c>
      <c r="BJ280" s="16" t="s">
        <v>85</v>
      </c>
      <c r="BK280" s="162">
        <f>ROUND(I280*H280,3)</f>
        <v>167.15</v>
      </c>
      <c r="BL280" s="16" t="s">
        <v>216</v>
      </c>
      <c r="BM280" s="160" t="s">
        <v>854</v>
      </c>
    </row>
    <row r="281" spans="2:65" s="28" customFormat="1" ht="24.15" customHeight="1">
      <c r="B281" s="149"/>
      <c r="C281" s="150" t="s">
        <v>855</v>
      </c>
      <c r="D281" s="150" t="s">
        <v>151</v>
      </c>
      <c r="E281" s="151" t="s">
        <v>856</v>
      </c>
      <c r="F281" s="152" t="s">
        <v>857</v>
      </c>
      <c r="G281" s="153" t="s">
        <v>727</v>
      </c>
      <c r="H281" s="154">
        <v>6.4619999999999997</v>
      </c>
      <c r="I281" s="154">
        <v>0.75</v>
      </c>
      <c r="J281" s="154">
        <f>ROUND(I281*H281,3)</f>
        <v>4.8470000000000004</v>
      </c>
      <c r="K281" s="155"/>
      <c r="L281" s="29"/>
      <c r="M281" s="156"/>
      <c r="N281" s="157" t="s">
        <v>38</v>
      </c>
      <c r="O281" s="158">
        <v>0</v>
      </c>
      <c r="P281" s="158">
        <f>O281*H281</f>
        <v>0</v>
      </c>
      <c r="Q281" s="158">
        <v>0</v>
      </c>
      <c r="R281" s="158">
        <f>Q281*H281</f>
        <v>0</v>
      </c>
      <c r="S281" s="158">
        <v>0</v>
      </c>
      <c r="T281" s="159">
        <f>S281*H281</f>
        <v>0</v>
      </c>
      <c r="AR281" s="160" t="s">
        <v>216</v>
      </c>
      <c r="AT281" s="160" t="s">
        <v>151</v>
      </c>
      <c r="AU281" s="160" t="s">
        <v>85</v>
      </c>
      <c r="AY281" s="16" t="s">
        <v>149</v>
      </c>
      <c r="BE281" s="161">
        <f>IF(N281="základná",J281,0)</f>
        <v>0</v>
      </c>
      <c r="BF281" s="161">
        <f>IF(N281="znížená",J281,0)</f>
        <v>4.8470000000000004</v>
      </c>
      <c r="BG281" s="161">
        <f>IF(N281="zákl. prenesená",J281,0)</f>
        <v>0</v>
      </c>
      <c r="BH281" s="161">
        <f>IF(N281="zníž. prenesená",J281,0)</f>
        <v>0</v>
      </c>
      <c r="BI281" s="161">
        <f>IF(N281="nulová",J281,0)</f>
        <v>0</v>
      </c>
      <c r="BJ281" s="16" t="s">
        <v>85</v>
      </c>
      <c r="BK281" s="162">
        <f>ROUND(I281*H281,3)</f>
        <v>4.8470000000000004</v>
      </c>
      <c r="BL281" s="16" t="s">
        <v>216</v>
      </c>
      <c r="BM281" s="160" t="s">
        <v>858</v>
      </c>
    </row>
    <row r="282" spans="2:65" s="137" customFormat="1" ht="22.8" customHeight="1">
      <c r="B282" s="138"/>
      <c r="D282" s="139" t="s">
        <v>71</v>
      </c>
      <c r="E282" s="147" t="s">
        <v>859</v>
      </c>
      <c r="F282" s="147" t="s">
        <v>860</v>
      </c>
      <c r="J282" s="148">
        <f>BK282</f>
        <v>1134.0609999999999</v>
      </c>
      <c r="L282" s="138"/>
      <c r="M282" s="142"/>
      <c r="P282" s="143">
        <f>SUM(P283:P284)</f>
        <v>33.610960800000001</v>
      </c>
      <c r="R282" s="143">
        <f>SUM(R283:R284)</f>
        <v>0.46418260679999995</v>
      </c>
      <c r="T282" s="144">
        <f>SUM(T283:T284)</f>
        <v>0</v>
      </c>
      <c r="AR282" s="139" t="s">
        <v>85</v>
      </c>
      <c r="AT282" s="145" t="s">
        <v>71</v>
      </c>
      <c r="AU282" s="145" t="s">
        <v>79</v>
      </c>
      <c r="AY282" s="139" t="s">
        <v>149</v>
      </c>
      <c r="BK282" s="146">
        <f>SUM(BK283:BK284)</f>
        <v>1134.0609999999999</v>
      </c>
    </row>
    <row r="283" spans="2:65" s="28" customFormat="1" ht="37.799999999999997" customHeight="1">
      <c r="B283" s="149"/>
      <c r="C283" s="150" t="s">
        <v>861</v>
      </c>
      <c r="D283" s="150" t="s">
        <v>151</v>
      </c>
      <c r="E283" s="151" t="s">
        <v>862</v>
      </c>
      <c r="F283" s="152" t="s">
        <v>863</v>
      </c>
      <c r="G283" s="153" t="s">
        <v>154</v>
      </c>
      <c r="H283" s="154">
        <v>21.33</v>
      </c>
      <c r="I283" s="154">
        <v>52.536999999999999</v>
      </c>
      <c r="J283" s="154">
        <f>ROUND(I283*H283,3)</f>
        <v>1120.614</v>
      </c>
      <c r="K283" s="155"/>
      <c r="L283" s="29"/>
      <c r="M283" s="156"/>
      <c r="N283" s="157" t="s">
        <v>38</v>
      </c>
      <c r="O283" s="158">
        <v>1.57576</v>
      </c>
      <c r="P283" s="158">
        <f>O283*H283</f>
        <v>33.610960800000001</v>
      </c>
      <c r="Q283" s="158">
        <v>2.176196E-2</v>
      </c>
      <c r="R283" s="158">
        <f>Q283*H283</f>
        <v>0.46418260679999995</v>
      </c>
      <c r="S283" s="158">
        <v>0</v>
      </c>
      <c r="T283" s="159">
        <f>S283*H283</f>
        <v>0</v>
      </c>
      <c r="AR283" s="160" t="s">
        <v>216</v>
      </c>
      <c r="AT283" s="160" t="s">
        <v>151</v>
      </c>
      <c r="AU283" s="160" t="s">
        <v>85</v>
      </c>
      <c r="AY283" s="16" t="s">
        <v>149</v>
      </c>
      <c r="BE283" s="161">
        <f>IF(N283="základná",J283,0)</f>
        <v>0</v>
      </c>
      <c r="BF283" s="161">
        <f>IF(N283="znížená",J283,0)</f>
        <v>1120.614</v>
      </c>
      <c r="BG283" s="161">
        <f>IF(N283="zákl. prenesená",J283,0)</f>
        <v>0</v>
      </c>
      <c r="BH283" s="161">
        <f>IF(N283="zníž. prenesená",J283,0)</f>
        <v>0</v>
      </c>
      <c r="BI283" s="161">
        <f>IF(N283="nulová",J283,0)</f>
        <v>0</v>
      </c>
      <c r="BJ283" s="16" t="s">
        <v>85</v>
      </c>
      <c r="BK283" s="162">
        <f>ROUND(I283*H283,3)</f>
        <v>1120.614</v>
      </c>
      <c r="BL283" s="16" t="s">
        <v>216</v>
      </c>
      <c r="BM283" s="160" t="s">
        <v>864</v>
      </c>
    </row>
    <row r="284" spans="2:65" s="28" customFormat="1" ht="24.15" customHeight="1">
      <c r="B284" s="149"/>
      <c r="C284" s="150" t="s">
        <v>865</v>
      </c>
      <c r="D284" s="150" t="s">
        <v>151</v>
      </c>
      <c r="E284" s="151" t="s">
        <v>866</v>
      </c>
      <c r="F284" s="152" t="s">
        <v>867</v>
      </c>
      <c r="G284" s="153" t="s">
        <v>727</v>
      </c>
      <c r="H284" s="154">
        <v>11.206</v>
      </c>
      <c r="I284" s="154">
        <v>1.2</v>
      </c>
      <c r="J284" s="154">
        <f>ROUND(I284*H284,3)</f>
        <v>13.446999999999999</v>
      </c>
      <c r="K284" s="155"/>
      <c r="L284" s="29"/>
      <c r="M284" s="156"/>
      <c r="N284" s="157" t="s">
        <v>38</v>
      </c>
      <c r="O284" s="158">
        <v>0</v>
      </c>
      <c r="P284" s="158">
        <f>O284*H284</f>
        <v>0</v>
      </c>
      <c r="Q284" s="158">
        <v>0</v>
      </c>
      <c r="R284" s="158">
        <f>Q284*H284</f>
        <v>0</v>
      </c>
      <c r="S284" s="158">
        <v>0</v>
      </c>
      <c r="T284" s="159">
        <f>S284*H284</f>
        <v>0</v>
      </c>
      <c r="AR284" s="160" t="s">
        <v>216</v>
      </c>
      <c r="AT284" s="160" t="s">
        <v>151</v>
      </c>
      <c r="AU284" s="160" t="s">
        <v>85</v>
      </c>
      <c r="AY284" s="16" t="s">
        <v>149</v>
      </c>
      <c r="BE284" s="161">
        <f>IF(N284="základná",J284,0)</f>
        <v>0</v>
      </c>
      <c r="BF284" s="161">
        <f>IF(N284="znížená",J284,0)</f>
        <v>13.446999999999999</v>
      </c>
      <c r="BG284" s="161">
        <f>IF(N284="zákl. prenesená",J284,0)</f>
        <v>0</v>
      </c>
      <c r="BH284" s="161">
        <f>IF(N284="zníž. prenesená",J284,0)</f>
        <v>0</v>
      </c>
      <c r="BI284" s="161">
        <f>IF(N284="nulová",J284,0)</f>
        <v>0</v>
      </c>
      <c r="BJ284" s="16" t="s">
        <v>85</v>
      </c>
      <c r="BK284" s="162">
        <f>ROUND(I284*H284,3)</f>
        <v>13.446999999999999</v>
      </c>
      <c r="BL284" s="16" t="s">
        <v>216</v>
      </c>
      <c r="BM284" s="160" t="s">
        <v>868</v>
      </c>
    </row>
    <row r="285" spans="2:65" s="137" customFormat="1" ht="22.8" customHeight="1">
      <c r="B285" s="138"/>
      <c r="D285" s="139" t="s">
        <v>71</v>
      </c>
      <c r="E285" s="147" t="s">
        <v>348</v>
      </c>
      <c r="F285" s="147" t="s">
        <v>349</v>
      </c>
      <c r="J285" s="148">
        <f>BK285</f>
        <v>9393.530999999999</v>
      </c>
      <c r="L285" s="138"/>
      <c r="M285" s="142"/>
      <c r="P285" s="143">
        <f>SUM(P286:P290)</f>
        <v>273.26658500000002</v>
      </c>
      <c r="R285" s="143">
        <f>SUM(R286:R290)</f>
        <v>1.2312196900000001</v>
      </c>
      <c r="T285" s="144">
        <f>SUM(T286:T290)</f>
        <v>0</v>
      </c>
      <c r="AR285" s="139" t="s">
        <v>85</v>
      </c>
      <c r="AT285" s="145" t="s">
        <v>71</v>
      </c>
      <c r="AU285" s="145" t="s">
        <v>79</v>
      </c>
      <c r="AY285" s="139" t="s">
        <v>149</v>
      </c>
      <c r="BK285" s="146">
        <f>SUM(BK286:BK290)</f>
        <v>9393.530999999999</v>
      </c>
    </row>
    <row r="286" spans="2:65" s="28" customFormat="1" ht="37.799999999999997" customHeight="1">
      <c r="B286" s="149"/>
      <c r="C286" s="150" t="s">
        <v>869</v>
      </c>
      <c r="D286" s="150" t="s">
        <v>151</v>
      </c>
      <c r="E286" s="151" t="s">
        <v>870</v>
      </c>
      <c r="F286" s="152" t="s">
        <v>871</v>
      </c>
      <c r="G286" s="153" t="s">
        <v>159</v>
      </c>
      <c r="H286" s="154">
        <v>200.35</v>
      </c>
      <c r="I286" s="154">
        <v>35.460999999999999</v>
      </c>
      <c r="J286" s="154">
        <f>ROUND(I286*H286,3)</f>
        <v>7104.6109999999999</v>
      </c>
      <c r="K286" s="155"/>
      <c r="L286" s="29"/>
      <c r="M286" s="156"/>
      <c r="N286" s="157" t="s">
        <v>38</v>
      </c>
      <c r="O286" s="158">
        <v>1.071</v>
      </c>
      <c r="P286" s="158">
        <f>O286*H286</f>
        <v>214.57485</v>
      </c>
      <c r="Q286" s="158">
        <v>4.7000000000000002E-3</v>
      </c>
      <c r="R286" s="158">
        <f>Q286*H286</f>
        <v>0.94164500000000007</v>
      </c>
      <c r="S286" s="158">
        <v>0</v>
      </c>
      <c r="T286" s="159">
        <f>S286*H286</f>
        <v>0</v>
      </c>
      <c r="AR286" s="160" t="s">
        <v>216</v>
      </c>
      <c r="AT286" s="160" t="s">
        <v>151</v>
      </c>
      <c r="AU286" s="160" t="s">
        <v>85</v>
      </c>
      <c r="AY286" s="16" t="s">
        <v>149</v>
      </c>
      <c r="BE286" s="161">
        <f>IF(N286="základná",J286,0)</f>
        <v>0</v>
      </c>
      <c r="BF286" s="161">
        <f>IF(N286="znížená",J286,0)</f>
        <v>7104.6109999999999</v>
      </c>
      <c r="BG286" s="161">
        <f>IF(N286="zákl. prenesená",J286,0)</f>
        <v>0</v>
      </c>
      <c r="BH286" s="161">
        <f>IF(N286="zníž. prenesená",J286,0)</f>
        <v>0</v>
      </c>
      <c r="BI286" s="161">
        <f>IF(N286="nulová",J286,0)</f>
        <v>0</v>
      </c>
      <c r="BJ286" s="16" t="s">
        <v>85</v>
      </c>
      <c r="BK286" s="162">
        <f>ROUND(I286*H286,3)</f>
        <v>7104.6109999999999</v>
      </c>
      <c r="BL286" s="16" t="s">
        <v>216</v>
      </c>
      <c r="BM286" s="160" t="s">
        <v>872</v>
      </c>
    </row>
    <row r="287" spans="2:65" s="28" customFormat="1" ht="37.799999999999997" customHeight="1">
      <c r="B287" s="149"/>
      <c r="C287" s="150" t="s">
        <v>873</v>
      </c>
      <c r="D287" s="150" t="s">
        <v>151</v>
      </c>
      <c r="E287" s="151" t="s">
        <v>874</v>
      </c>
      <c r="F287" s="152" t="s">
        <v>875</v>
      </c>
      <c r="G287" s="153" t="s">
        <v>250</v>
      </c>
      <c r="H287" s="154">
        <v>7</v>
      </c>
      <c r="I287" s="154">
        <v>49.250999999999998</v>
      </c>
      <c r="J287" s="154">
        <f>ROUND(I287*H287,3)</f>
        <v>344.75700000000001</v>
      </c>
      <c r="K287" s="155"/>
      <c r="L287" s="29"/>
      <c r="M287" s="156"/>
      <c r="N287" s="157" t="s">
        <v>38</v>
      </c>
      <c r="O287" s="158">
        <v>1.46594</v>
      </c>
      <c r="P287" s="158">
        <f>O287*H287</f>
        <v>10.26158</v>
      </c>
      <c r="Q287" s="158">
        <v>4.8373699999999997E-3</v>
      </c>
      <c r="R287" s="158">
        <f>Q287*H287</f>
        <v>3.3861589999999997E-2</v>
      </c>
      <c r="S287" s="158">
        <v>0</v>
      </c>
      <c r="T287" s="159">
        <f>S287*H287</f>
        <v>0</v>
      </c>
      <c r="AR287" s="160" t="s">
        <v>216</v>
      </c>
      <c r="AT287" s="160" t="s">
        <v>151</v>
      </c>
      <c r="AU287" s="160" t="s">
        <v>85</v>
      </c>
      <c r="AY287" s="16" t="s">
        <v>149</v>
      </c>
      <c r="BE287" s="161">
        <f>IF(N287="základná",J287,0)</f>
        <v>0</v>
      </c>
      <c r="BF287" s="161">
        <f>IF(N287="znížená",J287,0)</f>
        <v>344.75700000000001</v>
      </c>
      <c r="BG287" s="161">
        <f>IF(N287="zákl. prenesená",J287,0)</f>
        <v>0</v>
      </c>
      <c r="BH287" s="161">
        <f>IF(N287="zníž. prenesená",J287,0)</f>
        <v>0</v>
      </c>
      <c r="BI287" s="161">
        <f>IF(N287="nulová",J287,0)</f>
        <v>0</v>
      </c>
      <c r="BJ287" s="16" t="s">
        <v>85</v>
      </c>
      <c r="BK287" s="162">
        <f>ROUND(I287*H287,3)</f>
        <v>344.75700000000001</v>
      </c>
      <c r="BL287" s="16" t="s">
        <v>216</v>
      </c>
      <c r="BM287" s="160" t="s">
        <v>876</v>
      </c>
    </row>
    <row r="288" spans="2:65" s="28" customFormat="1" ht="33" customHeight="1">
      <c r="B288" s="149"/>
      <c r="C288" s="150" t="s">
        <v>877</v>
      </c>
      <c r="D288" s="150" t="s">
        <v>151</v>
      </c>
      <c r="E288" s="151" t="s">
        <v>878</v>
      </c>
      <c r="F288" s="152" t="s">
        <v>879</v>
      </c>
      <c r="G288" s="153" t="s">
        <v>159</v>
      </c>
      <c r="H288" s="154">
        <v>46.185000000000002</v>
      </c>
      <c r="I288" s="154">
        <v>17.440999999999999</v>
      </c>
      <c r="J288" s="154">
        <f>ROUND(I288*H288,3)</f>
        <v>805.51300000000003</v>
      </c>
      <c r="K288" s="155"/>
      <c r="L288" s="29"/>
      <c r="M288" s="156"/>
      <c r="N288" s="157" t="s">
        <v>38</v>
      </c>
      <c r="O288" s="158">
        <v>0.46300000000000002</v>
      </c>
      <c r="P288" s="158">
        <f>O288*H288</f>
        <v>21.383655000000001</v>
      </c>
      <c r="Q288" s="158">
        <v>2.2599999999999999E-3</v>
      </c>
      <c r="R288" s="158">
        <f>Q288*H288</f>
        <v>0.1043781</v>
      </c>
      <c r="S288" s="158">
        <v>0</v>
      </c>
      <c r="T288" s="159">
        <f>S288*H288</f>
        <v>0</v>
      </c>
      <c r="AR288" s="160" t="s">
        <v>216</v>
      </c>
      <c r="AT288" s="160" t="s">
        <v>151</v>
      </c>
      <c r="AU288" s="160" t="s">
        <v>85</v>
      </c>
      <c r="AY288" s="16" t="s">
        <v>149</v>
      </c>
      <c r="BE288" s="161">
        <f>IF(N288="základná",J288,0)</f>
        <v>0</v>
      </c>
      <c r="BF288" s="161">
        <f>IF(N288="znížená",J288,0)</f>
        <v>805.51300000000003</v>
      </c>
      <c r="BG288" s="161">
        <f>IF(N288="zákl. prenesená",J288,0)</f>
        <v>0</v>
      </c>
      <c r="BH288" s="161">
        <f>IF(N288="zníž. prenesená",J288,0)</f>
        <v>0</v>
      </c>
      <c r="BI288" s="161">
        <f>IF(N288="nulová",J288,0)</f>
        <v>0</v>
      </c>
      <c r="BJ288" s="16" t="s">
        <v>85</v>
      </c>
      <c r="BK288" s="162">
        <f>ROUND(I288*H288,3)</f>
        <v>805.51300000000003</v>
      </c>
      <c r="BL288" s="16" t="s">
        <v>216</v>
      </c>
      <c r="BM288" s="160" t="s">
        <v>880</v>
      </c>
    </row>
    <row r="289" spans="2:65" s="28" customFormat="1" ht="55.5" customHeight="1">
      <c r="B289" s="149"/>
      <c r="C289" s="150" t="s">
        <v>881</v>
      </c>
      <c r="D289" s="150" t="s">
        <v>151</v>
      </c>
      <c r="E289" s="151" t="s">
        <v>882</v>
      </c>
      <c r="F289" s="152" t="s">
        <v>883</v>
      </c>
      <c r="G289" s="153" t="s">
        <v>159</v>
      </c>
      <c r="H289" s="154">
        <v>28.5</v>
      </c>
      <c r="I289" s="154">
        <v>33.807000000000002</v>
      </c>
      <c r="J289" s="154">
        <f>ROUND(I289*H289,3)</f>
        <v>963.5</v>
      </c>
      <c r="K289" s="155"/>
      <c r="L289" s="29"/>
      <c r="M289" s="156"/>
      <c r="N289" s="157" t="s">
        <v>38</v>
      </c>
      <c r="O289" s="158">
        <v>0.94899999999999995</v>
      </c>
      <c r="P289" s="158">
        <f>O289*H289</f>
        <v>27.046499999999998</v>
      </c>
      <c r="Q289" s="158">
        <v>5.3099999999999996E-3</v>
      </c>
      <c r="R289" s="158">
        <f>Q289*H289</f>
        <v>0.151335</v>
      </c>
      <c r="S289" s="158">
        <v>0</v>
      </c>
      <c r="T289" s="159">
        <f>S289*H289</f>
        <v>0</v>
      </c>
      <c r="AR289" s="160" t="s">
        <v>216</v>
      </c>
      <c r="AT289" s="160" t="s">
        <v>151</v>
      </c>
      <c r="AU289" s="160" t="s">
        <v>85</v>
      </c>
      <c r="AY289" s="16" t="s">
        <v>149</v>
      </c>
      <c r="BE289" s="161">
        <f>IF(N289="základná",J289,0)</f>
        <v>0</v>
      </c>
      <c r="BF289" s="161">
        <f>IF(N289="znížená",J289,0)</f>
        <v>963.5</v>
      </c>
      <c r="BG289" s="161">
        <f>IF(N289="zákl. prenesená",J289,0)</f>
        <v>0</v>
      </c>
      <c r="BH289" s="161">
        <f>IF(N289="zníž. prenesená",J289,0)</f>
        <v>0</v>
      </c>
      <c r="BI289" s="161">
        <f>IF(N289="nulová",J289,0)</f>
        <v>0</v>
      </c>
      <c r="BJ289" s="16" t="s">
        <v>85</v>
      </c>
      <c r="BK289" s="162">
        <f>ROUND(I289*H289,3)</f>
        <v>963.5</v>
      </c>
      <c r="BL289" s="16" t="s">
        <v>216</v>
      </c>
      <c r="BM289" s="160" t="s">
        <v>884</v>
      </c>
    </row>
    <row r="290" spans="2:65" s="28" customFormat="1" ht="24.15" customHeight="1">
      <c r="B290" s="149"/>
      <c r="C290" s="150" t="s">
        <v>885</v>
      </c>
      <c r="D290" s="150" t="s">
        <v>151</v>
      </c>
      <c r="E290" s="151" t="s">
        <v>886</v>
      </c>
      <c r="F290" s="152" t="s">
        <v>887</v>
      </c>
      <c r="G290" s="153" t="s">
        <v>727</v>
      </c>
      <c r="H290" s="154">
        <v>92.183999999999997</v>
      </c>
      <c r="I290" s="154">
        <v>1.9</v>
      </c>
      <c r="J290" s="154">
        <f>ROUND(I290*H290,3)</f>
        <v>175.15</v>
      </c>
      <c r="K290" s="155"/>
      <c r="L290" s="29"/>
      <c r="M290" s="156"/>
      <c r="N290" s="157" t="s">
        <v>38</v>
      </c>
      <c r="O290" s="158">
        <v>0</v>
      </c>
      <c r="P290" s="158">
        <f>O290*H290</f>
        <v>0</v>
      </c>
      <c r="Q290" s="158">
        <v>0</v>
      </c>
      <c r="R290" s="158">
        <f>Q290*H290</f>
        <v>0</v>
      </c>
      <c r="S290" s="158">
        <v>0</v>
      </c>
      <c r="T290" s="159">
        <f>S290*H290</f>
        <v>0</v>
      </c>
      <c r="AR290" s="160" t="s">
        <v>216</v>
      </c>
      <c r="AT290" s="160" t="s">
        <v>151</v>
      </c>
      <c r="AU290" s="160" t="s">
        <v>85</v>
      </c>
      <c r="AY290" s="16" t="s">
        <v>149</v>
      </c>
      <c r="BE290" s="161">
        <f>IF(N290="základná",J290,0)</f>
        <v>0</v>
      </c>
      <c r="BF290" s="161">
        <f>IF(N290="znížená",J290,0)</f>
        <v>175.15</v>
      </c>
      <c r="BG290" s="161">
        <f>IF(N290="zákl. prenesená",J290,0)</f>
        <v>0</v>
      </c>
      <c r="BH290" s="161">
        <f>IF(N290="zníž. prenesená",J290,0)</f>
        <v>0</v>
      </c>
      <c r="BI290" s="161">
        <f>IF(N290="nulová",J290,0)</f>
        <v>0</v>
      </c>
      <c r="BJ290" s="16" t="s">
        <v>85</v>
      </c>
      <c r="BK290" s="162">
        <f>ROUND(I290*H290,3)</f>
        <v>175.15</v>
      </c>
      <c r="BL290" s="16" t="s">
        <v>216</v>
      </c>
      <c r="BM290" s="160" t="s">
        <v>888</v>
      </c>
    </row>
    <row r="291" spans="2:65" s="137" customFormat="1" ht="22.8" customHeight="1">
      <c r="B291" s="138"/>
      <c r="D291" s="139" t="s">
        <v>71</v>
      </c>
      <c r="E291" s="147" t="s">
        <v>378</v>
      </c>
      <c r="F291" s="147" t="s">
        <v>379</v>
      </c>
      <c r="J291" s="148">
        <f>BK291</f>
        <v>79515.232999999978</v>
      </c>
      <c r="L291" s="138"/>
      <c r="M291" s="142"/>
      <c r="P291" s="143">
        <f>SUM(P292:P331)</f>
        <v>362.60242</v>
      </c>
      <c r="R291" s="143">
        <f>SUM(R292:R331)</f>
        <v>2.5125856000000004</v>
      </c>
      <c r="T291" s="144">
        <f>SUM(T292:T331)</f>
        <v>0</v>
      </c>
      <c r="AR291" s="139" t="s">
        <v>85</v>
      </c>
      <c r="AT291" s="145" t="s">
        <v>71</v>
      </c>
      <c r="AU291" s="145" t="s">
        <v>79</v>
      </c>
      <c r="AY291" s="139" t="s">
        <v>149</v>
      </c>
      <c r="BK291" s="146">
        <f>SUM(BK292:BK331)</f>
        <v>79515.232999999978</v>
      </c>
    </row>
    <row r="292" spans="2:65" s="28" customFormat="1" ht="24.15" customHeight="1">
      <c r="B292" s="149"/>
      <c r="C292" s="150" t="s">
        <v>889</v>
      </c>
      <c r="D292" s="150" t="s">
        <v>151</v>
      </c>
      <c r="E292" s="151" t="s">
        <v>890</v>
      </c>
      <c r="F292" s="152" t="s">
        <v>891</v>
      </c>
      <c r="G292" s="153" t="s">
        <v>159</v>
      </c>
      <c r="H292" s="154">
        <v>158.4</v>
      </c>
      <c r="I292" s="154">
        <v>16.396000000000001</v>
      </c>
      <c r="J292" s="154">
        <f t="shared" ref="J292:J331" si="70">ROUND(I292*H292,3)</f>
        <v>2597.1260000000002</v>
      </c>
      <c r="K292" s="155"/>
      <c r="L292" s="29"/>
      <c r="M292" s="156"/>
      <c r="N292" s="157" t="s">
        <v>38</v>
      </c>
      <c r="O292" s="158">
        <v>0.60299999999999998</v>
      </c>
      <c r="P292" s="158">
        <f t="shared" ref="P292:P331" si="71">O292*H292</f>
        <v>95.515200000000007</v>
      </c>
      <c r="Q292" s="158">
        <v>2.2000000000000001E-4</v>
      </c>
      <c r="R292" s="158">
        <f t="shared" ref="R292:R331" si="72">Q292*H292</f>
        <v>3.4848000000000004E-2</v>
      </c>
      <c r="S292" s="158">
        <v>0</v>
      </c>
      <c r="T292" s="159">
        <f t="shared" ref="T292:T331" si="73">S292*H292</f>
        <v>0</v>
      </c>
      <c r="AR292" s="160" t="s">
        <v>216</v>
      </c>
      <c r="AT292" s="160" t="s">
        <v>151</v>
      </c>
      <c r="AU292" s="160" t="s">
        <v>85</v>
      </c>
      <c r="AY292" s="16" t="s">
        <v>149</v>
      </c>
      <c r="BE292" s="161">
        <f t="shared" ref="BE292:BE331" si="74">IF(N292="základná",J292,0)</f>
        <v>0</v>
      </c>
      <c r="BF292" s="161">
        <f t="shared" ref="BF292:BF331" si="75">IF(N292="znížená",J292,0)</f>
        <v>2597.1260000000002</v>
      </c>
      <c r="BG292" s="161">
        <f t="shared" ref="BG292:BG331" si="76">IF(N292="zákl. prenesená",J292,0)</f>
        <v>0</v>
      </c>
      <c r="BH292" s="161">
        <f t="shared" ref="BH292:BH331" si="77">IF(N292="zníž. prenesená",J292,0)</f>
        <v>0</v>
      </c>
      <c r="BI292" s="161">
        <f t="shared" ref="BI292:BI331" si="78">IF(N292="nulová",J292,0)</f>
        <v>0</v>
      </c>
      <c r="BJ292" s="16" t="s">
        <v>85</v>
      </c>
      <c r="BK292" s="162">
        <f t="shared" ref="BK292:BK331" si="79">ROUND(I292*H292,3)</f>
        <v>2597.1260000000002</v>
      </c>
      <c r="BL292" s="16" t="s">
        <v>216</v>
      </c>
      <c r="BM292" s="160" t="s">
        <v>892</v>
      </c>
    </row>
    <row r="293" spans="2:65" s="28" customFormat="1" ht="37.799999999999997" customHeight="1">
      <c r="B293" s="149"/>
      <c r="C293" s="167" t="s">
        <v>893</v>
      </c>
      <c r="D293" s="167" t="s">
        <v>431</v>
      </c>
      <c r="E293" s="168" t="s">
        <v>894</v>
      </c>
      <c r="F293" s="169" t="s">
        <v>895</v>
      </c>
      <c r="G293" s="170" t="s">
        <v>159</v>
      </c>
      <c r="H293" s="171">
        <v>166.32</v>
      </c>
      <c r="I293" s="171">
        <v>2.41</v>
      </c>
      <c r="J293" s="171">
        <f t="shared" si="70"/>
        <v>400.83100000000002</v>
      </c>
      <c r="K293" s="172"/>
      <c r="L293" s="173"/>
      <c r="M293" s="174"/>
      <c r="N293" s="175" t="s">
        <v>38</v>
      </c>
      <c r="O293" s="158">
        <v>0</v>
      </c>
      <c r="P293" s="158">
        <f t="shared" si="71"/>
        <v>0</v>
      </c>
      <c r="Q293" s="158">
        <v>1E-4</v>
      </c>
      <c r="R293" s="158">
        <f t="shared" si="72"/>
        <v>1.6632000000000001E-2</v>
      </c>
      <c r="S293" s="158">
        <v>0</v>
      </c>
      <c r="T293" s="159">
        <f t="shared" si="73"/>
        <v>0</v>
      </c>
      <c r="AR293" s="160" t="s">
        <v>280</v>
      </c>
      <c r="AT293" s="160" t="s">
        <v>431</v>
      </c>
      <c r="AU293" s="160" t="s">
        <v>85</v>
      </c>
      <c r="AY293" s="16" t="s">
        <v>149</v>
      </c>
      <c r="BE293" s="161">
        <f t="shared" si="74"/>
        <v>0</v>
      </c>
      <c r="BF293" s="161">
        <f t="shared" si="75"/>
        <v>400.83100000000002</v>
      </c>
      <c r="BG293" s="161">
        <f t="shared" si="76"/>
        <v>0</v>
      </c>
      <c r="BH293" s="161">
        <f t="shared" si="77"/>
        <v>0</v>
      </c>
      <c r="BI293" s="161">
        <f t="shared" si="78"/>
        <v>0</v>
      </c>
      <c r="BJ293" s="16" t="s">
        <v>85</v>
      </c>
      <c r="BK293" s="162">
        <f t="shared" si="79"/>
        <v>400.83100000000002</v>
      </c>
      <c r="BL293" s="16" t="s">
        <v>216</v>
      </c>
      <c r="BM293" s="160" t="s">
        <v>896</v>
      </c>
    </row>
    <row r="294" spans="2:65" s="28" customFormat="1" ht="37.799999999999997" customHeight="1">
      <c r="B294" s="149"/>
      <c r="C294" s="167" t="s">
        <v>897</v>
      </c>
      <c r="D294" s="167" t="s">
        <v>431</v>
      </c>
      <c r="E294" s="168" t="s">
        <v>898</v>
      </c>
      <c r="F294" s="169" t="s">
        <v>899</v>
      </c>
      <c r="G294" s="170" t="s">
        <v>159</v>
      </c>
      <c r="H294" s="171">
        <v>166.32</v>
      </c>
      <c r="I294" s="171">
        <v>0.91</v>
      </c>
      <c r="J294" s="171">
        <f t="shared" si="70"/>
        <v>151.351</v>
      </c>
      <c r="K294" s="172"/>
      <c r="L294" s="173"/>
      <c r="M294" s="174"/>
      <c r="N294" s="175" t="s">
        <v>38</v>
      </c>
      <c r="O294" s="158">
        <v>0</v>
      </c>
      <c r="P294" s="158">
        <f t="shared" si="71"/>
        <v>0</v>
      </c>
      <c r="Q294" s="158">
        <v>1E-4</v>
      </c>
      <c r="R294" s="158">
        <f t="shared" si="72"/>
        <v>1.6632000000000001E-2</v>
      </c>
      <c r="S294" s="158">
        <v>0</v>
      </c>
      <c r="T294" s="159">
        <f t="shared" si="73"/>
        <v>0</v>
      </c>
      <c r="AR294" s="160" t="s">
        <v>280</v>
      </c>
      <c r="AT294" s="160" t="s">
        <v>431</v>
      </c>
      <c r="AU294" s="160" t="s">
        <v>85</v>
      </c>
      <c r="AY294" s="16" t="s">
        <v>149</v>
      </c>
      <c r="BE294" s="161">
        <f t="shared" si="74"/>
        <v>0</v>
      </c>
      <c r="BF294" s="161">
        <f t="shared" si="75"/>
        <v>151.351</v>
      </c>
      <c r="BG294" s="161">
        <f t="shared" si="76"/>
        <v>0</v>
      </c>
      <c r="BH294" s="161">
        <f t="shared" si="77"/>
        <v>0</v>
      </c>
      <c r="BI294" s="161">
        <f t="shared" si="78"/>
        <v>0</v>
      </c>
      <c r="BJ294" s="16" t="s">
        <v>85</v>
      </c>
      <c r="BK294" s="162">
        <f t="shared" si="79"/>
        <v>151.351</v>
      </c>
      <c r="BL294" s="16" t="s">
        <v>216</v>
      </c>
      <c r="BM294" s="160" t="s">
        <v>900</v>
      </c>
    </row>
    <row r="295" spans="2:65" s="28" customFormat="1" ht="44.25" customHeight="1">
      <c r="B295" s="149"/>
      <c r="C295" s="167" t="s">
        <v>901</v>
      </c>
      <c r="D295" s="167" t="s">
        <v>431</v>
      </c>
      <c r="E295" s="168" t="s">
        <v>902</v>
      </c>
      <c r="F295" s="169" t="s">
        <v>903</v>
      </c>
      <c r="G295" s="170" t="s">
        <v>250</v>
      </c>
      <c r="H295" s="171">
        <v>10</v>
      </c>
      <c r="I295" s="171">
        <v>640</v>
      </c>
      <c r="J295" s="171">
        <f t="shared" si="70"/>
        <v>6400</v>
      </c>
      <c r="K295" s="172"/>
      <c r="L295" s="173"/>
      <c r="M295" s="174"/>
      <c r="N295" s="175" t="s">
        <v>38</v>
      </c>
      <c r="O295" s="158">
        <v>0</v>
      </c>
      <c r="P295" s="158">
        <f t="shared" si="71"/>
        <v>0</v>
      </c>
      <c r="Q295" s="158">
        <v>1.7299999999999999E-2</v>
      </c>
      <c r="R295" s="158">
        <f t="shared" si="72"/>
        <v>0.17299999999999999</v>
      </c>
      <c r="S295" s="158">
        <v>0</v>
      </c>
      <c r="T295" s="159">
        <f t="shared" si="73"/>
        <v>0</v>
      </c>
      <c r="AR295" s="160" t="s">
        <v>280</v>
      </c>
      <c r="AT295" s="160" t="s">
        <v>431</v>
      </c>
      <c r="AU295" s="160" t="s">
        <v>85</v>
      </c>
      <c r="AY295" s="16" t="s">
        <v>149</v>
      </c>
      <c r="BE295" s="161">
        <f t="shared" si="74"/>
        <v>0</v>
      </c>
      <c r="BF295" s="161">
        <f t="shared" si="75"/>
        <v>6400</v>
      </c>
      <c r="BG295" s="161">
        <f t="shared" si="76"/>
        <v>0</v>
      </c>
      <c r="BH295" s="161">
        <f t="shared" si="77"/>
        <v>0</v>
      </c>
      <c r="BI295" s="161">
        <f t="shared" si="78"/>
        <v>0</v>
      </c>
      <c r="BJ295" s="16" t="s">
        <v>85</v>
      </c>
      <c r="BK295" s="162">
        <f t="shared" si="79"/>
        <v>6400</v>
      </c>
      <c r="BL295" s="16" t="s">
        <v>216</v>
      </c>
      <c r="BM295" s="160" t="s">
        <v>904</v>
      </c>
    </row>
    <row r="296" spans="2:65" s="28" customFormat="1" ht="44.25" customHeight="1">
      <c r="B296" s="149"/>
      <c r="C296" s="167" t="s">
        <v>905</v>
      </c>
      <c r="D296" s="167" t="s">
        <v>431</v>
      </c>
      <c r="E296" s="168" t="s">
        <v>906</v>
      </c>
      <c r="F296" s="169" t="s">
        <v>907</v>
      </c>
      <c r="G296" s="170" t="s">
        <v>250</v>
      </c>
      <c r="H296" s="171">
        <v>3</v>
      </c>
      <c r="I296" s="171">
        <v>480</v>
      </c>
      <c r="J296" s="171">
        <f t="shared" si="70"/>
        <v>1440</v>
      </c>
      <c r="K296" s="172"/>
      <c r="L296" s="173"/>
      <c r="M296" s="174"/>
      <c r="N296" s="175" t="s">
        <v>38</v>
      </c>
      <c r="O296" s="158">
        <v>0</v>
      </c>
      <c r="P296" s="158">
        <f t="shared" si="71"/>
        <v>0</v>
      </c>
      <c r="Q296" s="158">
        <v>1.7299999999999999E-2</v>
      </c>
      <c r="R296" s="158">
        <f t="shared" si="72"/>
        <v>5.1900000000000002E-2</v>
      </c>
      <c r="S296" s="158">
        <v>0</v>
      </c>
      <c r="T296" s="159">
        <f t="shared" si="73"/>
        <v>0</v>
      </c>
      <c r="AR296" s="160" t="s">
        <v>280</v>
      </c>
      <c r="AT296" s="160" t="s">
        <v>431</v>
      </c>
      <c r="AU296" s="160" t="s">
        <v>85</v>
      </c>
      <c r="AY296" s="16" t="s">
        <v>149</v>
      </c>
      <c r="BE296" s="161">
        <f t="shared" si="74"/>
        <v>0</v>
      </c>
      <c r="BF296" s="161">
        <f t="shared" si="75"/>
        <v>1440</v>
      </c>
      <c r="BG296" s="161">
        <f t="shared" si="76"/>
        <v>0</v>
      </c>
      <c r="BH296" s="161">
        <f t="shared" si="77"/>
        <v>0</v>
      </c>
      <c r="BI296" s="161">
        <f t="shared" si="78"/>
        <v>0</v>
      </c>
      <c r="BJ296" s="16" t="s">
        <v>85</v>
      </c>
      <c r="BK296" s="162">
        <f t="shared" si="79"/>
        <v>1440</v>
      </c>
      <c r="BL296" s="16" t="s">
        <v>216</v>
      </c>
      <c r="BM296" s="160" t="s">
        <v>908</v>
      </c>
    </row>
    <row r="297" spans="2:65" s="28" customFormat="1" ht="44.25" customHeight="1">
      <c r="B297" s="149"/>
      <c r="C297" s="167" t="s">
        <v>909</v>
      </c>
      <c r="D297" s="167" t="s">
        <v>431</v>
      </c>
      <c r="E297" s="168" t="s">
        <v>910</v>
      </c>
      <c r="F297" s="169" t="s">
        <v>911</v>
      </c>
      <c r="G297" s="170" t="s">
        <v>250</v>
      </c>
      <c r="H297" s="171">
        <v>1</v>
      </c>
      <c r="I297" s="171">
        <v>384</v>
      </c>
      <c r="J297" s="171">
        <f t="shared" si="70"/>
        <v>384</v>
      </c>
      <c r="K297" s="172"/>
      <c r="L297" s="173"/>
      <c r="M297" s="174"/>
      <c r="N297" s="175" t="s">
        <v>38</v>
      </c>
      <c r="O297" s="158">
        <v>0</v>
      </c>
      <c r="P297" s="158">
        <f t="shared" si="71"/>
        <v>0</v>
      </c>
      <c r="Q297" s="158">
        <v>1.7299999999999999E-2</v>
      </c>
      <c r="R297" s="158">
        <f t="shared" si="72"/>
        <v>1.7299999999999999E-2</v>
      </c>
      <c r="S297" s="158">
        <v>0</v>
      </c>
      <c r="T297" s="159">
        <f t="shared" si="73"/>
        <v>0</v>
      </c>
      <c r="AR297" s="160" t="s">
        <v>280</v>
      </c>
      <c r="AT297" s="160" t="s">
        <v>431</v>
      </c>
      <c r="AU297" s="160" t="s">
        <v>85</v>
      </c>
      <c r="AY297" s="16" t="s">
        <v>149</v>
      </c>
      <c r="BE297" s="161">
        <f t="shared" si="74"/>
        <v>0</v>
      </c>
      <c r="BF297" s="161">
        <f t="shared" si="75"/>
        <v>384</v>
      </c>
      <c r="BG297" s="161">
        <f t="shared" si="76"/>
        <v>0</v>
      </c>
      <c r="BH297" s="161">
        <f t="shared" si="77"/>
        <v>0</v>
      </c>
      <c r="BI297" s="161">
        <f t="shared" si="78"/>
        <v>0</v>
      </c>
      <c r="BJ297" s="16" t="s">
        <v>85</v>
      </c>
      <c r="BK297" s="162">
        <f t="shared" si="79"/>
        <v>384</v>
      </c>
      <c r="BL297" s="16" t="s">
        <v>216</v>
      </c>
      <c r="BM297" s="160" t="s">
        <v>912</v>
      </c>
    </row>
    <row r="298" spans="2:65" s="28" customFormat="1" ht="37.799999999999997" customHeight="1">
      <c r="B298" s="149"/>
      <c r="C298" s="167" t="s">
        <v>913</v>
      </c>
      <c r="D298" s="167" t="s">
        <v>431</v>
      </c>
      <c r="E298" s="168" t="s">
        <v>914</v>
      </c>
      <c r="F298" s="169" t="s">
        <v>915</v>
      </c>
      <c r="G298" s="170" t="s">
        <v>250</v>
      </c>
      <c r="H298" s="171">
        <v>6</v>
      </c>
      <c r="I298" s="171">
        <v>264</v>
      </c>
      <c r="J298" s="171">
        <f t="shared" si="70"/>
        <v>1584</v>
      </c>
      <c r="K298" s="172"/>
      <c r="L298" s="173"/>
      <c r="M298" s="174"/>
      <c r="N298" s="175" t="s">
        <v>38</v>
      </c>
      <c r="O298" s="158">
        <v>0</v>
      </c>
      <c r="P298" s="158">
        <f t="shared" si="71"/>
        <v>0</v>
      </c>
      <c r="Q298" s="158">
        <v>1.7299999999999999E-2</v>
      </c>
      <c r="R298" s="158">
        <f t="shared" si="72"/>
        <v>0.1038</v>
      </c>
      <c r="S298" s="158">
        <v>0</v>
      </c>
      <c r="T298" s="159">
        <f t="shared" si="73"/>
        <v>0</v>
      </c>
      <c r="AR298" s="160" t="s">
        <v>280</v>
      </c>
      <c r="AT298" s="160" t="s">
        <v>431</v>
      </c>
      <c r="AU298" s="160" t="s">
        <v>85</v>
      </c>
      <c r="AY298" s="16" t="s">
        <v>149</v>
      </c>
      <c r="BE298" s="161">
        <f t="shared" si="74"/>
        <v>0</v>
      </c>
      <c r="BF298" s="161">
        <f t="shared" si="75"/>
        <v>1584</v>
      </c>
      <c r="BG298" s="161">
        <f t="shared" si="76"/>
        <v>0</v>
      </c>
      <c r="BH298" s="161">
        <f t="shared" si="77"/>
        <v>0</v>
      </c>
      <c r="BI298" s="161">
        <f t="shared" si="78"/>
        <v>0</v>
      </c>
      <c r="BJ298" s="16" t="s">
        <v>85</v>
      </c>
      <c r="BK298" s="162">
        <f t="shared" si="79"/>
        <v>1584</v>
      </c>
      <c r="BL298" s="16" t="s">
        <v>216</v>
      </c>
      <c r="BM298" s="160" t="s">
        <v>916</v>
      </c>
    </row>
    <row r="299" spans="2:65" s="28" customFormat="1" ht="44.25" customHeight="1">
      <c r="B299" s="149"/>
      <c r="C299" s="167" t="s">
        <v>917</v>
      </c>
      <c r="D299" s="167" t="s">
        <v>431</v>
      </c>
      <c r="E299" s="168" t="s">
        <v>918</v>
      </c>
      <c r="F299" s="169" t="s">
        <v>919</v>
      </c>
      <c r="G299" s="170" t="s">
        <v>250</v>
      </c>
      <c r="H299" s="171">
        <v>4</v>
      </c>
      <c r="I299" s="171">
        <v>544</v>
      </c>
      <c r="J299" s="171">
        <f t="shared" si="70"/>
        <v>2176</v>
      </c>
      <c r="K299" s="172"/>
      <c r="L299" s="173"/>
      <c r="M299" s="174"/>
      <c r="N299" s="175" t="s">
        <v>38</v>
      </c>
      <c r="O299" s="158">
        <v>0</v>
      </c>
      <c r="P299" s="158">
        <f t="shared" si="71"/>
        <v>0</v>
      </c>
      <c r="Q299" s="158">
        <v>1.7299999999999999E-2</v>
      </c>
      <c r="R299" s="158">
        <f t="shared" si="72"/>
        <v>6.9199999999999998E-2</v>
      </c>
      <c r="S299" s="158">
        <v>0</v>
      </c>
      <c r="T299" s="159">
        <f t="shared" si="73"/>
        <v>0</v>
      </c>
      <c r="AR299" s="160" t="s">
        <v>280</v>
      </c>
      <c r="AT299" s="160" t="s">
        <v>431</v>
      </c>
      <c r="AU299" s="160" t="s">
        <v>85</v>
      </c>
      <c r="AY299" s="16" t="s">
        <v>149</v>
      </c>
      <c r="BE299" s="161">
        <f t="shared" si="74"/>
        <v>0</v>
      </c>
      <c r="BF299" s="161">
        <f t="shared" si="75"/>
        <v>2176</v>
      </c>
      <c r="BG299" s="161">
        <f t="shared" si="76"/>
        <v>0</v>
      </c>
      <c r="BH299" s="161">
        <f t="shared" si="77"/>
        <v>0</v>
      </c>
      <c r="BI299" s="161">
        <f t="shared" si="78"/>
        <v>0</v>
      </c>
      <c r="BJ299" s="16" t="s">
        <v>85</v>
      </c>
      <c r="BK299" s="162">
        <f t="shared" si="79"/>
        <v>2176</v>
      </c>
      <c r="BL299" s="16" t="s">
        <v>216</v>
      </c>
      <c r="BM299" s="160" t="s">
        <v>920</v>
      </c>
    </row>
    <row r="300" spans="2:65" s="28" customFormat="1" ht="37.799999999999997" customHeight="1">
      <c r="B300" s="149"/>
      <c r="C300" s="167" t="s">
        <v>921</v>
      </c>
      <c r="D300" s="167" t="s">
        <v>431</v>
      </c>
      <c r="E300" s="168" t="s">
        <v>922</v>
      </c>
      <c r="F300" s="169" t="s">
        <v>923</v>
      </c>
      <c r="G300" s="170" t="s">
        <v>250</v>
      </c>
      <c r="H300" s="171">
        <v>2</v>
      </c>
      <c r="I300" s="171">
        <v>248</v>
      </c>
      <c r="J300" s="171">
        <f t="shared" si="70"/>
        <v>496</v>
      </c>
      <c r="K300" s="172"/>
      <c r="L300" s="173"/>
      <c r="M300" s="174"/>
      <c r="N300" s="175" t="s">
        <v>38</v>
      </c>
      <c r="O300" s="158">
        <v>0</v>
      </c>
      <c r="P300" s="158">
        <f t="shared" si="71"/>
        <v>0</v>
      </c>
      <c r="Q300" s="158">
        <v>1.7299999999999999E-2</v>
      </c>
      <c r="R300" s="158">
        <f t="shared" si="72"/>
        <v>3.4599999999999999E-2</v>
      </c>
      <c r="S300" s="158">
        <v>0</v>
      </c>
      <c r="T300" s="159">
        <f t="shared" si="73"/>
        <v>0</v>
      </c>
      <c r="AR300" s="160" t="s">
        <v>280</v>
      </c>
      <c r="AT300" s="160" t="s">
        <v>431</v>
      </c>
      <c r="AU300" s="160" t="s">
        <v>85</v>
      </c>
      <c r="AY300" s="16" t="s">
        <v>149</v>
      </c>
      <c r="BE300" s="161">
        <f t="shared" si="74"/>
        <v>0</v>
      </c>
      <c r="BF300" s="161">
        <f t="shared" si="75"/>
        <v>496</v>
      </c>
      <c r="BG300" s="161">
        <f t="shared" si="76"/>
        <v>0</v>
      </c>
      <c r="BH300" s="161">
        <f t="shared" si="77"/>
        <v>0</v>
      </c>
      <c r="BI300" s="161">
        <f t="shared" si="78"/>
        <v>0</v>
      </c>
      <c r="BJ300" s="16" t="s">
        <v>85</v>
      </c>
      <c r="BK300" s="162">
        <f t="shared" si="79"/>
        <v>496</v>
      </c>
      <c r="BL300" s="16" t="s">
        <v>216</v>
      </c>
      <c r="BM300" s="160" t="s">
        <v>924</v>
      </c>
    </row>
    <row r="301" spans="2:65" s="28" customFormat="1" ht="24.15" customHeight="1">
      <c r="B301" s="149"/>
      <c r="C301" s="150" t="s">
        <v>925</v>
      </c>
      <c r="D301" s="150" t="s">
        <v>151</v>
      </c>
      <c r="E301" s="151" t="s">
        <v>926</v>
      </c>
      <c r="F301" s="152" t="s">
        <v>927</v>
      </c>
      <c r="G301" s="153" t="s">
        <v>159</v>
      </c>
      <c r="H301" s="154">
        <v>175.12</v>
      </c>
      <c r="I301" s="154">
        <v>11.592000000000001</v>
      </c>
      <c r="J301" s="154">
        <f t="shared" si="70"/>
        <v>2029.991</v>
      </c>
      <c r="K301" s="155"/>
      <c r="L301" s="29"/>
      <c r="M301" s="156"/>
      <c r="N301" s="157" t="s">
        <v>38</v>
      </c>
      <c r="O301" s="158">
        <v>0.28299999999999997</v>
      </c>
      <c r="P301" s="158">
        <f t="shared" si="71"/>
        <v>49.558959999999999</v>
      </c>
      <c r="Q301" s="158">
        <v>4.2999999999999999E-4</v>
      </c>
      <c r="R301" s="158">
        <f t="shared" si="72"/>
        <v>7.5301599999999996E-2</v>
      </c>
      <c r="S301" s="158">
        <v>0</v>
      </c>
      <c r="T301" s="159">
        <f t="shared" si="73"/>
        <v>0</v>
      </c>
      <c r="AR301" s="160" t="s">
        <v>216</v>
      </c>
      <c r="AT301" s="160" t="s">
        <v>151</v>
      </c>
      <c r="AU301" s="160" t="s">
        <v>85</v>
      </c>
      <c r="AY301" s="16" t="s">
        <v>149</v>
      </c>
      <c r="BE301" s="161">
        <f t="shared" si="74"/>
        <v>0</v>
      </c>
      <c r="BF301" s="161">
        <f t="shared" si="75"/>
        <v>2029.991</v>
      </c>
      <c r="BG301" s="161">
        <f t="shared" si="76"/>
        <v>0</v>
      </c>
      <c r="BH301" s="161">
        <f t="shared" si="77"/>
        <v>0</v>
      </c>
      <c r="BI301" s="161">
        <f t="shared" si="78"/>
        <v>0</v>
      </c>
      <c r="BJ301" s="16" t="s">
        <v>85</v>
      </c>
      <c r="BK301" s="162">
        <f t="shared" si="79"/>
        <v>2029.991</v>
      </c>
      <c r="BL301" s="16" t="s">
        <v>216</v>
      </c>
      <c r="BM301" s="160" t="s">
        <v>928</v>
      </c>
    </row>
    <row r="302" spans="2:65" s="28" customFormat="1" ht="66.75" customHeight="1">
      <c r="B302" s="149"/>
      <c r="C302" s="167" t="s">
        <v>929</v>
      </c>
      <c r="D302" s="167" t="s">
        <v>431</v>
      </c>
      <c r="E302" s="168" t="s">
        <v>930</v>
      </c>
      <c r="F302" s="169" t="s">
        <v>931</v>
      </c>
      <c r="G302" s="170" t="s">
        <v>250</v>
      </c>
      <c r="H302" s="171">
        <v>2</v>
      </c>
      <c r="I302" s="171">
        <v>1488</v>
      </c>
      <c r="J302" s="171">
        <f t="shared" si="70"/>
        <v>2976</v>
      </c>
      <c r="K302" s="172"/>
      <c r="L302" s="173"/>
      <c r="M302" s="174"/>
      <c r="N302" s="175" t="s">
        <v>38</v>
      </c>
      <c r="O302" s="158">
        <v>0</v>
      </c>
      <c r="P302" s="158">
        <f t="shared" si="71"/>
        <v>0</v>
      </c>
      <c r="Q302" s="158">
        <v>1.47E-2</v>
      </c>
      <c r="R302" s="158">
        <f t="shared" si="72"/>
        <v>2.9399999999999999E-2</v>
      </c>
      <c r="S302" s="158">
        <v>0</v>
      </c>
      <c r="T302" s="159">
        <f t="shared" si="73"/>
        <v>0</v>
      </c>
      <c r="AR302" s="160" t="s">
        <v>280</v>
      </c>
      <c r="AT302" s="160" t="s">
        <v>431</v>
      </c>
      <c r="AU302" s="160" t="s">
        <v>85</v>
      </c>
      <c r="AY302" s="16" t="s">
        <v>149</v>
      </c>
      <c r="BE302" s="161">
        <f t="shared" si="74"/>
        <v>0</v>
      </c>
      <c r="BF302" s="161">
        <f t="shared" si="75"/>
        <v>2976</v>
      </c>
      <c r="BG302" s="161">
        <f t="shared" si="76"/>
        <v>0</v>
      </c>
      <c r="BH302" s="161">
        <f t="shared" si="77"/>
        <v>0</v>
      </c>
      <c r="BI302" s="161">
        <f t="shared" si="78"/>
        <v>0</v>
      </c>
      <c r="BJ302" s="16" t="s">
        <v>85</v>
      </c>
      <c r="BK302" s="162">
        <f t="shared" si="79"/>
        <v>2976</v>
      </c>
      <c r="BL302" s="16" t="s">
        <v>216</v>
      </c>
      <c r="BM302" s="160" t="s">
        <v>932</v>
      </c>
    </row>
    <row r="303" spans="2:65" s="28" customFormat="1" ht="66.75" customHeight="1">
      <c r="B303" s="149"/>
      <c r="C303" s="167" t="s">
        <v>933</v>
      </c>
      <c r="D303" s="167" t="s">
        <v>431</v>
      </c>
      <c r="E303" s="168" t="s">
        <v>934</v>
      </c>
      <c r="F303" s="169" t="s">
        <v>935</v>
      </c>
      <c r="G303" s="170" t="s">
        <v>250</v>
      </c>
      <c r="H303" s="171">
        <v>1</v>
      </c>
      <c r="I303" s="171">
        <v>1488</v>
      </c>
      <c r="J303" s="171">
        <f t="shared" si="70"/>
        <v>1488</v>
      </c>
      <c r="K303" s="172"/>
      <c r="L303" s="173"/>
      <c r="M303" s="174"/>
      <c r="N303" s="175" t="s">
        <v>38</v>
      </c>
      <c r="O303" s="158">
        <v>0</v>
      </c>
      <c r="P303" s="158">
        <f t="shared" si="71"/>
        <v>0</v>
      </c>
      <c r="Q303" s="158">
        <v>1.47E-2</v>
      </c>
      <c r="R303" s="158">
        <f t="shared" si="72"/>
        <v>1.47E-2</v>
      </c>
      <c r="S303" s="158">
        <v>0</v>
      </c>
      <c r="T303" s="159">
        <f t="shared" si="73"/>
        <v>0</v>
      </c>
      <c r="AR303" s="160" t="s">
        <v>280</v>
      </c>
      <c r="AT303" s="160" t="s">
        <v>431</v>
      </c>
      <c r="AU303" s="160" t="s">
        <v>85</v>
      </c>
      <c r="AY303" s="16" t="s">
        <v>149</v>
      </c>
      <c r="BE303" s="161">
        <f t="shared" si="74"/>
        <v>0</v>
      </c>
      <c r="BF303" s="161">
        <f t="shared" si="75"/>
        <v>1488</v>
      </c>
      <c r="BG303" s="161">
        <f t="shared" si="76"/>
        <v>0</v>
      </c>
      <c r="BH303" s="161">
        <f t="shared" si="77"/>
        <v>0</v>
      </c>
      <c r="BI303" s="161">
        <f t="shared" si="78"/>
        <v>0</v>
      </c>
      <c r="BJ303" s="16" t="s">
        <v>85</v>
      </c>
      <c r="BK303" s="162">
        <f t="shared" si="79"/>
        <v>1488</v>
      </c>
      <c r="BL303" s="16" t="s">
        <v>216</v>
      </c>
      <c r="BM303" s="160" t="s">
        <v>936</v>
      </c>
    </row>
    <row r="304" spans="2:65" s="28" customFormat="1" ht="55.5" customHeight="1">
      <c r="B304" s="149"/>
      <c r="C304" s="167" t="s">
        <v>937</v>
      </c>
      <c r="D304" s="167" t="s">
        <v>431</v>
      </c>
      <c r="E304" s="168" t="s">
        <v>938</v>
      </c>
      <c r="F304" s="169" t="s">
        <v>939</v>
      </c>
      <c r="G304" s="170" t="s">
        <v>250</v>
      </c>
      <c r="H304" s="171">
        <v>2</v>
      </c>
      <c r="I304" s="171">
        <v>1376</v>
      </c>
      <c r="J304" s="171">
        <f t="shared" si="70"/>
        <v>2752</v>
      </c>
      <c r="K304" s="172"/>
      <c r="L304" s="173"/>
      <c r="M304" s="174"/>
      <c r="N304" s="175" t="s">
        <v>38</v>
      </c>
      <c r="O304" s="158">
        <v>0</v>
      </c>
      <c r="P304" s="158">
        <f t="shared" si="71"/>
        <v>0</v>
      </c>
      <c r="Q304" s="158">
        <v>1.47E-2</v>
      </c>
      <c r="R304" s="158">
        <f t="shared" si="72"/>
        <v>2.9399999999999999E-2</v>
      </c>
      <c r="S304" s="158">
        <v>0</v>
      </c>
      <c r="T304" s="159">
        <f t="shared" si="73"/>
        <v>0</v>
      </c>
      <c r="AR304" s="160" t="s">
        <v>280</v>
      </c>
      <c r="AT304" s="160" t="s">
        <v>431</v>
      </c>
      <c r="AU304" s="160" t="s">
        <v>85</v>
      </c>
      <c r="AY304" s="16" t="s">
        <v>149</v>
      </c>
      <c r="BE304" s="161">
        <f t="shared" si="74"/>
        <v>0</v>
      </c>
      <c r="BF304" s="161">
        <f t="shared" si="75"/>
        <v>2752</v>
      </c>
      <c r="BG304" s="161">
        <f t="shared" si="76"/>
        <v>0</v>
      </c>
      <c r="BH304" s="161">
        <f t="shared" si="77"/>
        <v>0</v>
      </c>
      <c r="BI304" s="161">
        <f t="shared" si="78"/>
        <v>0</v>
      </c>
      <c r="BJ304" s="16" t="s">
        <v>85</v>
      </c>
      <c r="BK304" s="162">
        <f t="shared" si="79"/>
        <v>2752</v>
      </c>
      <c r="BL304" s="16" t="s">
        <v>216</v>
      </c>
      <c r="BM304" s="160" t="s">
        <v>940</v>
      </c>
    </row>
    <row r="305" spans="2:65" s="28" customFormat="1" ht="66.75" customHeight="1">
      <c r="B305" s="149"/>
      <c r="C305" s="167" t="s">
        <v>941</v>
      </c>
      <c r="D305" s="167" t="s">
        <v>431</v>
      </c>
      <c r="E305" s="168" t="s">
        <v>942</v>
      </c>
      <c r="F305" s="169" t="s">
        <v>943</v>
      </c>
      <c r="G305" s="170" t="s">
        <v>250</v>
      </c>
      <c r="H305" s="171">
        <v>2</v>
      </c>
      <c r="I305" s="171">
        <v>1450</v>
      </c>
      <c r="J305" s="171">
        <f t="shared" si="70"/>
        <v>2900</v>
      </c>
      <c r="K305" s="172"/>
      <c r="L305" s="173"/>
      <c r="M305" s="174"/>
      <c r="N305" s="175" t="s">
        <v>38</v>
      </c>
      <c r="O305" s="158">
        <v>0</v>
      </c>
      <c r="P305" s="158">
        <f t="shared" si="71"/>
        <v>0</v>
      </c>
      <c r="Q305" s="158">
        <v>1.47E-2</v>
      </c>
      <c r="R305" s="158">
        <f t="shared" si="72"/>
        <v>2.9399999999999999E-2</v>
      </c>
      <c r="S305" s="158">
        <v>0</v>
      </c>
      <c r="T305" s="159">
        <f t="shared" si="73"/>
        <v>0</v>
      </c>
      <c r="AR305" s="160" t="s">
        <v>280</v>
      </c>
      <c r="AT305" s="160" t="s">
        <v>431</v>
      </c>
      <c r="AU305" s="160" t="s">
        <v>85</v>
      </c>
      <c r="AY305" s="16" t="s">
        <v>149</v>
      </c>
      <c r="BE305" s="161">
        <f t="shared" si="74"/>
        <v>0</v>
      </c>
      <c r="BF305" s="161">
        <f t="shared" si="75"/>
        <v>2900</v>
      </c>
      <c r="BG305" s="161">
        <f t="shared" si="76"/>
        <v>0</v>
      </c>
      <c r="BH305" s="161">
        <f t="shared" si="77"/>
        <v>0</v>
      </c>
      <c r="BI305" s="161">
        <f t="shared" si="78"/>
        <v>0</v>
      </c>
      <c r="BJ305" s="16" t="s">
        <v>85</v>
      </c>
      <c r="BK305" s="162">
        <f t="shared" si="79"/>
        <v>2900</v>
      </c>
      <c r="BL305" s="16" t="s">
        <v>216</v>
      </c>
      <c r="BM305" s="160" t="s">
        <v>944</v>
      </c>
    </row>
    <row r="306" spans="2:65" s="28" customFormat="1" ht="62.7" customHeight="1">
      <c r="B306" s="149"/>
      <c r="C306" s="167" t="s">
        <v>945</v>
      </c>
      <c r="D306" s="167" t="s">
        <v>431</v>
      </c>
      <c r="E306" s="168" t="s">
        <v>946</v>
      </c>
      <c r="F306" s="169" t="s">
        <v>947</v>
      </c>
      <c r="G306" s="170" t="s">
        <v>250</v>
      </c>
      <c r="H306" s="171">
        <v>1</v>
      </c>
      <c r="I306" s="171">
        <v>4917</v>
      </c>
      <c r="J306" s="171">
        <f t="shared" si="70"/>
        <v>4917</v>
      </c>
      <c r="K306" s="172"/>
      <c r="L306" s="173"/>
      <c r="M306" s="174"/>
      <c r="N306" s="175" t="s">
        <v>38</v>
      </c>
      <c r="O306" s="158">
        <v>0</v>
      </c>
      <c r="P306" s="158">
        <f t="shared" si="71"/>
        <v>0</v>
      </c>
      <c r="Q306" s="158">
        <v>1.47E-2</v>
      </c>
      <c r="R306" s="158">
        <f t="shared" si="72"/>
        <v>1.47E-2</v>
      </c>
      <c r="S306" s="158">
        <v>0</v>
      </c>
      <c r="T306" s="159">
        <f t="shared" si="73"/>
        <v>0</v>
      </c>
      <c r="AR306" s="160" t="s">
        <v>280</v>
      </c>
      <c r="AT306" s="160" t="s">
        <v>431</v>
      </c>
      <c r="AU306" s="160" t="s">
        <v>85</v>
      </c>
      <c r="AY306" s="16" t="s">
        <v>149</v>
      </c>
      <c r="BE306" s="161">
        <f t="shared" si="74"/>
        <v>0</v>
      </c>
      <c r="BF306" s="161">
        <f t="shared" si="75"/>
        <v>4917</v>
      </c>
      <c r="BG306" s="161">
        <f t="shared" si="76"/>
        <v>0</v>
      </c>
      <c r="BH306" s="161">
        <f t="shared" si="77"/>
        <v>0</v>
      </c>
      <c r="BI306" s="161">
        <f t="shared" si="78"/>
        <v>0</v>
      </c>
      <c r="BJ306" s="16" t="s">
        <v>85</v>
      </c>
      <c r="BK306" s="162">
        <f t="shared" si="79"/>
        <v>4917</v>
      </c>
      <c r="BL306" s="16" t="s">
        <v>216</v>
      </c>
      <c r="BM306" s="160" t="s">
        <v>948</v>
      </c>
    </row>
    <row r="307" spans="2:65" s="28" customFormat="1" ht="55.5" customHeight="1">
      <c r="B307" s="149"/>
      <c r="C307" s="167" t="s">
        <v>949</v>
      </c>
      <c r="D307" s="167" t="s">
        <v>431</v>
      </c>
      <c r="E307" s="168" t="s">
        <v>950</v>
      </c>
      <c r="F307" s="169" t="s">
        <v>951</v>
      </c>
      <c r="G307" s="170" t="s">
        <v>250</v>
      </c>
      <c r="H307" s="171">
        <v>1</v>
      </c>
      <c r="I307" s="171">
        <v>5513</v>
      </c>
      <c r="J307" s="171">
        <f t="shared" si="70"/>
        <v>5513</v>
      </c>
      <c r="K307" s="172"/>
      <c r="L307" s="173"/>
      <c r="M307" s="174"/>
      <c r="N307" s="175" t="s">
        <v>38</v>
      </c>
      <c r="O307" s="158">
        <v>0</v>
      </c>
      <c r="P307" s="158">
        <f t="shared" si="71"/>
        <v>0</v>
      </c>
      <c r="Q307" s="158">
        <v>1.47E-2</v>
      </c>
      <c r="R307" s="158">
        <f t="shared" si="72"/>
        <v>1.47E-2</v>
      </c>
      <c r="S307" s="158">
        <v>0</v>
      </c>
      <c r="T307" s="159">
        <f t="shared" si="73"/>
        <v>0</v>
      </c>
      <c r="AR307" s="160" t="s">
        <v>280</v>
      </c>
      <c r="AT307" s="160" t="s">
        <v>431</v>
      </c>
      <c r="AU307" s="160" t="s">
        <v>85</v>
      </c>
      <c r="AY307" s="16" t="s">
        <v>149</v>
      </c>
      <c r="BE307" s="161">
        <f t="shared" si="74"/>
        <v>0</v>
      </c>
      <c r="BF307" s="161">
        <f t="shared" si="75"/>
        <v>5513</v>
      </c>
      <c r="BG307" s="161">
        <f t="shared" si="76"/>
        <v>0</v>
      </c>
      <c r="BH307" s="161">
        <f t="shared" si="77"/>
        <v>0</v>
      </c>
      <c r="BI307" s="161">
        <f t="shared" si="78"/>
        <v>0</v>
      </c>
      <c r="BJ307" s="16" t="s">
        <v>85</v>
      </c>
      <c r="BK307" s="162">
        <f t="shared" si="79"/>
        <v>5513</v>
      </c>
      <c r="BL307" s="16" t="s">
        <v>216</v>
      </c>
      <c r="BM307" s="160" t="s">
        <v>952</v>
      </c>
    </row>
    <row r="308" spans="2:65" s="28" customFormat="1" ht="55.5" customHeight="1">
      <c r="B308" s="149"/>
      <c r="C308" s="167" t="s">
        <v>953</v>
      </c>
      <c r="D308" s="167" t="s">
        <v>431</v>
      </c>
      <c r="E308" s="168" t="s">
        <v>954</v>
      </c>
      <c r="F308" s="169" t="s">
        <v>955</v>
      </c>
      <c r="G308" s="170" t="s">
        <v>250</v>
      </c>
      <c r="H308" s="171">
        <v>3</v>
      </c>
      <c r="I308" s="171">
        <v>3998</v>
      </c>
      <c r="J308" s="171">
        <f t="shared" si="70"/>
        <v>11994</v>
      </c>
      <c r="K308" s="172"/>
      <c r="L308" s="173"/>
      <c r="M308" s="174"/>
      <c r="N308" s="175" t="s">
        <v>38</v>
      </c>
      <c r="O308" s="158">
        <v>0</v>
      </c>
      <c r="P308" s="158">
        <f t="shared" si="71"/>
        <v>0</v>
      </c>
      <c r="Q308" s="158">
        <v>1.47E-2</v>
      </c>
      <c r="R308" s="158">
        <f t="shared" si="72"/>
        <v>4.41E-2</v>
      </c>
      <c r="S308" s="158">
        <v>0</v>
      </c>
      <c r="T308" s="159">
        <f t="shared" si="73"/>
        <v>0</v>
      </c>
      <c r="AR308" s="160" t="s">
        <v>280</v>
      </c>
      <c r="AT308" s="160" t="s">
        <v>431</v>
      </c>
      <c r="AU308" s="160" t="s">
        <v>85</v>
      </c>
      <c r="AY308" s="16" t="s">
        <v>149</v>
      </c>
      <c r="BE308" s="161">
        <f t="shared" si="74"/>
        <v>0</v>
      </c>
      <c r="BF308" s="161">
        <f t="shared" si="75"/>
        <v>11994</v>
      </c>
      <c r="BG308" s="161">
        <f t="shared" si="76"/>
        <v>0</v>
      </c>
      <c r="BH308" s="161">
        <f t="shared" si="77"/>
        <v>0</v>
      </c>
      <c r="BI308" s="161">
        <f t="shared" si="78"/>
        <v>0</v>
      </c>
      <c r="BJ308" s="16" t="s">
        <v>85</v>
      </c>
      <c r="BK308" s="162">
        <f t="shared" si="79"/>
        <v>11994</v>
      </c>
      <c r="BL308" s="16" t="s">
        <v>216</v>
      </c>
      <c r="BM308" s="160" t="s">
        <v>956</v>
      </c>
    </row>
    <row r="309" spans="2:65" s="28" customFormat="1" ht="49.05" customHeight="1">
      <c r="B309" s="149"/>
      <c r="C309" s="167" t="s">
        <v>957</v>
      </c>
      <c r="D309" s="167" t="s">
        <v>431</v>
      </c>
      <c r="E309" s="168" t="s">
        <v>958</v>
      </c>
      <c r="F309" s="169" t="s">
        <v>959</v>
      </c>
      <c r="G309" s="170" t="s">
        <v>250</v>
      </c>
      <c r="H309" s="171">
        <v>1</v>
      </c>
      <c r="I309" s="171">
        <v>2376</v>
      </c>
      <c r="J309" s="171">
        <f t="shared" si="70"/>
        <v>2376</v>
      </c>
      <c r="K309" s="172"/>
      <c r="L309" s="173"/>
      <c r="M309" s="174"/>
      <c r="N309" s="175" t="s">
        <v>38</v>
      </c>
      <c r="O309" s="158">
        <v>0</v>
      </c>
      <c r="P309" s="158">
        <f t="shared" si="71"/>
        <v>0</v>
      </c>
      <c r="Q309" s="158">
        <v>1.47E-2</v>
      </c>
      <c r="R309" s="158">
        <f t="shared" si="72"/>
        <v>1.47E-2</v>
      </c>
      <c r="S309" s="158">
        <v>0</v>
      </c>
      <c r="T309" s="159">
        <f t="shared" si="73"/>
        <v>0</v>
      </c>
      <c r="AR309" s="160" t="s">
        <v>280</v>
      </c>
      <c r="AT309" s="160" t="s">
        <v>431</v>
      </c>
      <c r="AU309" s="160" t="s">
        <v>85</v>
      </c>
      <c r="AY309" s="16" t="s">
        <v>149</v>
      </c>
      <c r="BE309" s="161">
        <f t="shared" si="74"/>
        <v>0</v>
      </c>
      <c r="BF309" s="161">
        <f t="shared" si="75"/>
        <v>2376</v>
      </c>
      <c r="BG309" s="161">
        <f t="shared" si="76"/>
        <v>0</v>
      </c>
      <c r="BH309" s="161">
        <f t="shared" si="77"/>
        <v>0</v>
      </c>
      <c r="BI309" s="161">
        <f t="shared" si="78"/>
        <v>0</v>
      </c>
      <c r="BJ309" s="16" t="s">
        <v>85</v>
      </c>
      <c r="BK309" s="162">
        <f t="shared" si="79"/>
        <v>2376</v>
      </c>
      <c r="BL309" s="16" t="s">
        <v>216</v>
      </c>
      <c r="BM309" s="160" t="s">
        <v>960</v>
      </c>
    </row>
    <row r="310" spans="2:65" s="28" customFormat="1" ht="49.05" customHeight="1">
      <c r="B310" s="149"/>
      <c r="C310" s="167" t="s">
        <v>961</v>
      </c>
      <c r="D310" s="167" t="s">
        <v>431</v>
      </c>
      <c r="E310" s="168" t="s">
        <v>962</v>
      </c>
      <c r="F310" s="169" t="s">
        <v>963</v>
      </c>
      <c r="G310" s="170" t="s">
        <v>250</v>
      </c>
      <c r="H310" s="171">
        <v>1</v>
      </c>
      <c r="I310" s="171">
        <v>2366</v>
      </c>
      <c r="J310" s="171">
        <f t="shared" si="70"/>
        <v>2366</v>
      </c>
      <c r="K310" s="172"/>
      <c r="L310" s="173"/>
      <c r="M310" s="174"/>
      <c r="N310" s="175" t="s">
        <v>38</v>
      </c>
      <c r="O310" s="158">
        <v>0</v>
      </c>
      <c r="P310" s="158">
        <f t="shared" si="71"/>
        <v>0</v>
      </c>
      <c r="Q310" s="158">
        <v>1.47E-2</v>
      </c>
      <c r="R310" s="158">
        <f t="shared" si="72"/>
        <v>1.47E-2</v>
      </c>
      <c r="S310" s="158">
        <v>0</v>
      </c>
      <c r="T310" s="159">
        <f t="shared" si="73"/>
        <v>0</v>
      </c>
      <c r="AR310" s="160" t="s">
        <v>280</v>
      </c>
      <c r="AT310" s="160" t="s">
        <v>431</v>
      </c>
      <c r="AU310" s="160" t="s">
        <v>85</v>
      </c>
      <c r="AY310" s="16" t="s">
        <v>149</v>
      </c>
      <c r="BE310" s="161">
        <f t="shared" si="74"/>
        <v>0</v>
      </c>
      <c r="BF310" s="161">
        <f t="shared" si="75"/>
        <v>2366</v>
      </c>
      <c r="BG310" s="161">
        <f t="shared" si="76"/>
        <v>0</v>
      </c>
      <c r="BH310" s="161">
        <f t="shared" si="77"/>
        <v>0</v>
      </c>
      <c r="BI310" s="161">
        <f t="shared" si="78"/>
        <v>0</v>
      </c>
      <c r="BJ310" s="16" t="s">
        <v>85</v>
      </c>
      <c r="BK310" s="162">
        <f t="shared" si="79"/>
        <v>2366</v>
      </c>
      <c r="BL310" s="16" t="s">
        <v>216</v>
      </c>
      <c r="BM310" s="160" t="s">
        <v>964</v>
      </c>
    </row>
    <row r="311" spans="2:65" s="28" customFormat="1" ht="37.799999999999997" customHeight="1">
      <c r="B311" s="149"/>
      <c r="C311" s="167" t="s">
        <v>965</v>
      </c>
      <c r="D311" s="167" t="s">
        <v>431</v>
      </c>
      <c r="E311" s="168" t="s">
        <v>966</v>
      </c>
      <c r="F311" s="169" t="s">
        <v>967</v>
      </c>
      <c r="G311" s="170" t="s">
        <v>250</v>
      </c>
      <c r="H311" s="171">
        <v>1</v>
      </c>
      <c r="I311" s="171">
        <v>1723</v>
      </c>
      <c r="J311" s="171">
        <f t="shared" si="70"/>
        <v>1723</v>
      </c>
      <c r="K311" s="172"/>
      <c r="L311" s="173"/>
      <c r="M311" s="174"/>
      <c r="N311" s="175" t="s">
        <v>38</v>
      </c>
      <c r="O311" s="158">
        <v>0</v>
      </c>
      <c r="P311" s="158">
        <f t="shared" si="71"/>
        <v>0</v>
      </c>
      <c r="Q311" s="158">
        <v>1.47E-2</v>
      </c>
      <c r="R311" s="158">
        <f t="shared" si="72"/>
        <v>1.47E-2</v>
      </c>
      <c r="S311" s="158">
        <v>0</v>
      </c>
      <c r="T311" s="159">
        <f t="shared" si="73"/>
        <v>0</v>
      </c>
      <c r="AR311" s="160" t="s">
        <v>280</v>
      </c>
      <c r="AT311" s="160" t="s">
        <v>431</v>
      </c>
      <c r="AU311" s="160" t="s">
        <v>85</v>
      </c>
      <c r="AY311" s="16" t="s">
        <v>149</v>
      </c>
      <c r="BE311" s="161">
        <f t="shared" si="74"/>
        <v>0</v>
      </c>
      <c r="BF311" s="161">
        <f t="shared" si="75"/>
        <v>1723</v>
      </c>
      <c r="BG311" s="161">
        <f t="shared" si="76"/>
        <v>0</v>
      </c>
      <c r="BH311" s="161">
        <f t="shared" si="77"/>
        <v>0</v>
      </c>
      <c r="BI311" s="161">
        <f t="shared" si="78"/>
        <v>0</v>
      </c>
      <c r="BJ311" s="16" t="s">
        <v>85</v>
      </c>
      <c r="BK311" s="162">
        <f t="shared" si="79"/>
        <v>1723</v>
      </c>
      <c r="BL311" s="16" t="s">
        <v>216</v>
      </c>
      <c r="BM311" s="160" t="s">
        <v>968</v>
      </c>
    </row>
    <row r="312" spans="2:65" s="28" customFormat="1" ht="24.15" customHeight="1">
      <c r="B312" s="149"/>
      <c r="C312" s="150" t="s">
        <v>969</v>
      </c>
      <c r="D312" s="150" t="s">
        <v>151</v>
      </c>
      <c r="E312" s="151" t="s">
        <v>970</v>
      </c>
      <c r="F312" s="152" t="s">
        <v>971</v>
      </c>
      <c r="G312" s="153" t="s">
        <v>250</v>
      </c>
      <c r="H312" s="154">
        <v>2</v>
      </c>
      <c r="I312" s="154">
        <v>98.082999999999998</v>
      </c>
      <c r="J312" s="154">
        <f t="shared" si="70"/>
        <v>196.166</v>
      </c>
      <c r="K312" s="155"/>
      <c r="L312" s="29"/>
      <c r="M312" s="156"/>
      <c r="N312" s="157" t="s">
        <v>38</v>
      </c>
      <c r="O312" s="158">
        <v>4.15482</v>
      </c>
      <c r="P312" s="158">
        <f t="shared" si="71"/>
        <v>8.3096399999999999</v>
      </c>
      <c r="Q312" s="158">
        <v>0</v>
      </c>
      <c r="R312" s="158">
        <f t="shared" si="72"/>
        <v>0</v>
      </c>
      <c r="S312" s="158">
        <v>0</v>
      </c>
      <c r="T312" s="159">
        <f t="shared" si="73"/>
        <v>0</v>
      </c>
      <c r="AR312" s="160" t="s">
        <v>216</v>
      </c>
      <c r="AT312" s="160" t="s">
        <v>151</v>
      </c>
      <c r="AU312" s="160" t="s">
        <v>85</v>
      </c>
      <c r="AY312" s="16" t="s">
        <v>149</v>
      </c>
      <c r="BE312" s="161">
        <f t="shared" si="74"/>
        <v>0</v>
      </c>
      <c r="BF312" s="161">
        <f t="shared" si="75"/>
        <v>196.166</v>
      </c>
      <c r="BG312" s="161">
        <f t="shared" si="76"/>
        <v>0</v>
      </c>
      <c r="BH312" s="161">
        <f t="shared" si="77"/>
        <v>0</v>
      </c>
      <c r="BI312" s="161">
        <f t="shared" si="78"/>
        <v>0</v>
      </c>
      <c r="BJ312" s="16" t="s">
        <v>85</v>
      </c>
      <c r="BK312" s="162">
        <f t="shared" si="79"/>
        <v>196.166</v>
      </c>
      <c r="BL312" s="16" t="s">
        <v>216</v>
      </c>
      <c r="BM312" s="160" t="s">
        <v>972</v>
      </c>
    </row>
    <row r="313" spans="2:65" s="28" customFormat="1" ht="37.799999999999997" customHeight="1">
      <c r="B313" s="149"/>
      <c r="C313" s="167" t="s">
        <v>973</v>
      </c>
      <c r="D313" s="167" t="s">
        <v>431</v>
      </c>
      <c r="E313" s="168" t="s">
        <v>974</v>
      </c>
      <c r="F313" s="169" t="s">
        <v>975</v>
      </c>
      <c r="G313" s="170" t="s">
        <v>250</v>
      </c>
      <c r="H313" s="171">
        <v>2</v>
      </c>
      <c r="I313" s="171">
        <v>221.75</v>
      </c>
      <c r="J313" s="171">
        <f t="shared" si="70"/>
        <v>443.5</v>
      </c>
      <c r="K313" s="172"/>
      <c r="L313" s="173"/>
      <c r="M313" s="174"/>
      <c r="N313" s="175" t="s">
        <v>38</v>
      </c>
      <c r="O313" s="158">
        <v>0</v>
      </c>
      <c r="P313" s="158">
        <f t="shared" si="71"/>
        <v>0</v>
      </c>
      <c r="Q313" s="158">
        <v>2.5000000000000001E-2</v>
      </c>
      <c r="R313" s="158">
        <f t="shared" si="72"/>
        <v>0.05</v>
      </c>
      <c r="S313" s="158">
        <v>0</v>
      </c>
      <c r="T313" s="159">
        <f t="shared" si="73"/>
        <v>0</v>
      </c>
      <c r="AR313" s="160" t="s">
        <v>280</v>
      </c>
      <c r="AT313" s="160" t="s">
        <v>431</v>
      </c>
      <c r="AU313" s="160" t="s">
        <v>85</v>
      </c>
      <c r="AY313" s="16" t="s">
        <v>149</v>
      </c>
      <c r="BE313" s="161">
        <f t="shared" si="74"/>
        <v>0</v>
      </c>
      <c r="BF313" s="161">
        <f t="shared" si="75"/>
        <v>443.5</v>
      </c>
      <c r="BG313" s="161">
        <f t="shared" si="76"/>
        <v>0</v>
      </c>
      <c r="BH313" s="161">
        <f t="shared" si="77"/>
        <v>0</v>
      </c>
      <c r="BI313" s="161">
        <f t="shared" si="78"/>
        <v>0</v>
      </c>
      <c r="BJ313" s="16" t="s">
        <v>85</v>
      </c>
      <c r="BK313" s="162">
        <f t="shared" si="79"/>
        <v>443.5</v>
      </c>
      <c r="BL313" s="16" t="s">
        <v>216</v>
      </c>
      <c r="BM313" s="160" t="s">
        <v>976</v>
      </c>
    </row>
    <row r="314" spans="2:65" s="28" customFormat="1" ht="16.5" customHeight="1">
      <c r="B314" s="149"/>
      <c r="C314" s="167" t="s">
        <v>977</v>
      </c>
      <c r="D314" s="167" t="s">
        <v>431</v>
      </c>
      <c r="E314" s="168" t="s">
        <v>978</v>
      </c>
      <c r="F314" s="169" t="s">
        <v>979</v>
      </c>
      <c r="G314" s="170" t="s">
        <v>980</v>
      </c>
      <c r="H314" s="171">
        <v>188</v>
      </c>
      <c r="I314" s="171">
        <v>1</v>
      </c>
      <c r="J314" s="171">
        <f t="shared" si="70"/>
        <v>188</v>
      </c>
      <c r="K314" s="172"/>
      <c r="L314" s="173"/>
      <c r="M314" s="174"/>
      <c r="N314" s="175" t="s">
        <v>38</v>
      </c>
      <c r="O314" s="158">
        <v>0</v>
      </c>
      <c r="P314" s="158">
        <f t="shared" si="71"/>
        <v>0</v>
      </c>
      <c r="Q314" s="158">
        <v>0</v>
      </c>
      <c r="R314" s="158">
        <f t="shared" si="72"/>
        <v>0</v>
      </c>
      <c r="S314" s="158">
        <v>0</v>
      </c>
      <c r="T314" s="159">
        <f t="shared" si="73"/>
        <v>0</v>
      </c>
      <c r="AR314" s="160" t="s">
        <v>280</v>
      </c>
      <c r="AT314" s="160" t="s">
        <v>431</v>
      </c>
      <c r="AU314" s="160" t="s">
        <v>85</v>
      </c>
      <c r="AY314" s="16" t="s">
        <v>149</v>
      </c>
      <c r="BE314" s="161">
        <f t="shared" si="74"/>
        <v>0</v>
      </c>
      <c r="BF314" s="161">
        <f t="shared" si="75"/>
        <v>188</v>
      </c>
      <c r="BG314" s="161">
        <f t="shared" si="76"/>
        <v>0</v>
      </c>
      <c r="BH314" s="161">
        <f t="shared" si="77"/>
        <v>0</v>
      </c>
      <c r="BI314" s="161">
        <f t="shared" si="78"/>
        <v>0</v>
      </c>
      <c r="BJ314" s="16" t="s">
        <v>85</v>
      </c>
      <c r="BK314" s="162">
        <f t="shared" si="79"/>
        <v>188</v>
      </c>
      <c r="BL314" s="16" t="s">
        <v>216</v>
      </c>
      <c r="BM314" s="160" t="s">
        <v>981</v>
      </c>
    </row>
    <row r="315" spans="2:65" s="28" customFormat="1" ht="24.15" customHeight="1">
      <c r="B315" s="149"/>
      <c r="C315" s="150" t="s">
        <v>982</v>
      </c>
      <c r="D315" s="150" t="s">
        <v>151</v>
      </c>
      <c r="E315" s="151" t="s">
        <v>983</v>
      </c>
      <c r="F315" s="152" t="s">
        <v>984</v>
      </c>
      <c r="G315" s="153" t="s">
        <v>250</v>
      </c>
      <c r="H315" s="154">
        <v>36</v>
      </c>
      <c r="I315" s="154">
        <v>44.790999999999997</v>
      </c>
      <c r="J315" s="154">
        <f t="shared" si="70"/>
        <v>1612.4760000000001</v>
      </c>
      <c r="K315" s="155"/>
      <c r="L315" s="29"/>
      <c r="M315" s="156"/>
      <c r="N315" s="157" t="s">
        <v>38</v>
      </c>
      <c r="O315" s="158">
        <v>2.04501</v>
      </c>
      <c r="P315" s="158">
        <f t="shared" si="71"/>
        <v>73.620360000000005</v>
      </c>
      <c r="Q315" s="158">
        <v>0</v>
      </c>
      <c r="R315" s="158">
        <f t="shared" si="72"/>
        <v>0</v>
      </c>
      <c r="S315" s="158">
        <v>0</v>
      </c>
      <c r="T315" s="159">
        <f t="shared" si="73"/>
        <v>0</v>
      </c>
      <c r="AR315" s="160" t="s">
        <v>216</v>
      </c>
      <c r="AT315" s="160" t="s">
        <v>151</v>
      </c>
      <c r="AU315" s="160" t="s">
        <v>85</v>
      </c>
      <c r="AY315" s="16" t="s">
        <v>149</v>
      </c>
      <c r="BE315" s="161">
        <f t="shared" si="74"/>
        <v>0</v>
      </c>
      <c r="BF315" s="161">
        <f t="shared" si="75"/>
        <v>1612.4760000000001</v>
      </c>
      <c r="BG315" s="161">
        <f t="shared" si="76"/>
        <v>0</v>
      </c>
      <c r="BH315" s="161">
        <f t="shared" si="77"/>
        <v>0</v>
      </c>
      <c r="BI315" s="161">
        <f t="shared" si="78"/>
        <v>0</v>
      </c>
      <c r="BJ315" s="16" t="s">
        <v>85</v>
      </c>
      <c r="BK315" s="162">
        <f t="shared" si="79"/>
        <v>1612.4760000000001</v>
      </c>
      <c r="BL315" s="16" t="s">
        <v>216</v>
      </c>
      <c r="BM315" s="160" t="s">
        <v>985</v>
      </c>
    </row>
    <row r="316" spans="2:65" s="28" customFormat="1" ht="24.15" customHeight="1">
      <c r="B316" s="149"/>
      <c r="C316" s="167" t="s">
        <v>986</v>
      </c>
      <c r="D316" s="167" t="s">
        <v>431</v>
      </c>
      <c r="E316" s="168" t="s">
        <v>987</v>
      </c>
      <c r="F316" s="169" t="s">
        <v>988</v>
      </c>
      <c r="G316" s="170" t="s">
        <v>250</v>
      </c>
      <c r="H316" s="171">
        <v>36</v>
      </c>
      <c r="I316" s="171">
        <v>23.102</v>
      </c>
      <c r="J316" s="171">
        <f t="shared" si="70"/>
        <v>831.67200000000003</v>
      </c>
      <c r="K316" s="172"/>
      <c r="L316" s="173"/>
      <c r="M316" s="174"/>
      <c r="N316" s="175" t="s">
        <v>38</v>
      </c>
      <c r="O316" s="158">
        <v>0</v>
      </c>
      <c r="P316" s="158">
        <f t="shared" si="71"/>
        <v>0</v>
      </c>
      <c r="Q316" s="158">
        <v>1E-3</v>
      </c>
      <c r="R316" s="158">
        <f t="shared" si="72"/>
        <v>3.6000000000000004E-2</v>
      </c>
      <c r="S316" s="158">
        <v>0</v>
      </c>
      <c r="T316" s="159">
        <f t="shared" si="73"/>
        <v>0</v>
      </c>
      <c r="AR316" s="160" t="s">
        <v>280</v>
      </c>
      <c r="AT316" s="160" t="s">
        <v>431</v>
      </c>
      <c r="AU316" s="160" t="s">
        <v>85</v>
      </c>
      <c r="AY316" s="16" t="s">
        <v>149</v>
      </c>
      <c r="BE316" s="161">
        <f t="shared" si="74"/>
        <v>0</v>
      </c>
      <c r="BF316" s="161">
        <f t="shared" si="75"/>
        <v>831.67200000000003</v>
      </c>
      <c r="BG316" s="161">
        <f t="shared" si="76"/>
        <v>0</v>
      </c>
      <c r="BH316" s="161">
        <f t="shared" si="77"/>
        <v>0</v>
      </c>
      <c r="BI316" s="161">
        <f t="shared" si="78"/>
        <v>0</v>
      </c>
      <c r="BJ316" s="16" t="s">
        <v>85</v>
      </c>
      <c r="BK316" s="162">
        <f t="shared" si="79"/>
        <v>831.67200000000003</v>
      </c>
      <c r="BL316" s="16" t="s">
        <v>216</v>
      </c>
      <c r="BM316" s="160" t="s">
        <v>989</v>
      </c>
    </row>
    <row r="317" spans="2:65" s="28" customFormat="1" ht="37.799999999999997" customHeight="1">
      <c r="B317" s="149"/>
      <c r="C317" s="167" t="s">
        <v>990</v>
      </c>
      <c r="D317" s="167" t="s">
        <v>431</v>
      </c>
      <c r="E317" s="168" t="s">
        <v>991</v>
      </c>
      <c r="F317" s="169" t="s">
        <v>992</v>
      </c>
      <c r="G317" s="170" t="s">
        <v>250</v>
      </c>
      <c r="H317" s="171">
        <v>22</v>
      </c>
      <c r="I317" s="171">
        <v>221.75</v>
      </c>
      <c r="J317" s="171">
        <f t="shared" si="70"/>
        <v>4878.5</v>
      </c>
      <c r="K317" s="172"/>
      <c r="L317" s="173"/>
      <c r="M317" s="174"/>
      <c r="N317" s="175" t="s">
        <v>38</v>
      </c>
      <c r="O317" s="158">
        <v>0</v>
      </c>
      <c r="P317" s="158">
        <f t="shared" si="71"/>
        <v>0</v>
      </c>
      <c r="Q317" s="158">
        <v>2.5000000000000001E-2</v>
      </c>
      <c r="R317" s="158">
        <f t="shared" si="72"/>
        <v>0.55000000000000004</v>
      </c>
      <c r="S317" s="158">
        <v>0</v>
      </c>
      <c r="T317" s="159">
        <f t="shared" si="73"/>
        <v>0</v>
      </c>
      <c r="AR317" s="160" t="s">
        <v>280</v>
      </c>
      <c r="AT317" s="160" t="s">
        <v>431</v>
      </c>
      <c r="AU317" s="160" t="s">
        <v>85</v>
      </c>
      <c r="AY317" s="16" t="s">
        <v>149</v>
      </c>
      <c r="BE317" s="161">
        <f t="shared" si="74"/>
        <v>0</v>
      </c>
      <c r="BF317" s="161">
        <f t="shared" si="75"/>
        <v>4878.5</v>
      </c>
      <c r="BG317" s="161">
        <f t="shared" si="76"/>
        <v>0</v>
      </c>
      <c r="BH317" s="161">
        <f t="shared" si="77"/>
        <v>0</v>
      </c>
      <c r="BI317" s="161">
        <f t="shared" si="78"/>
        <v>0</v>
      </c>
      <c r="BJ317" s="16" t="s">
        <v>85</v>
      </c>
      <c r="BK317" s="162">
        <f t="shared" si="79"/>
        <v>4878.5</v>
      </c>
      <c r="BL317" s="16" t="s">
        <v>216</v>
      </c>
      <c r="BM317" s="160" t="s">
        <v>993</v>
      </c>
    </row>
    <row r="318" spans="2:65" s="28" customFormat="1" ht="37.799999999999997" customHeight="1">
      <c r="B318" s="149"/>
      <c r="C318" s="167" t="s">
        <v>994</v>
      </c>
      <c r="D318" s="167" t="s">
        <v>431</v>
      </c>
      <c r="E318" s="168" t="s">
        <v>995</v>
      </c>
      <c r="F318" s="169" t="s">
        <v>996</v>
      </c>
      <c r="G318" s="170" t="s">
        <v>250</v>
      </c>
      <c r="H318" s="171">
        <v>6</v>
      </c>
      <c r="I318" s="171">
        <v>202.46700000000001</v>
      </c>
      <c r="J318" s="171">
        <f t="shared" si="70"/>
        <v>1214.8019999999999</v>
      </c>
      <c r="K318" s="172"/>
      <c r="L318" s="173"/>
      <c r="M318" s="174"/>
      <c r="N318" s="175" t="s">
        <v>38</v>
      </c>
      <c r="O318" s="158">
        <v>0</v>
      </c>
      <c r="P318" s="158">
        <f t="shared" si="71"/>
        <v>0</v>
      </c>
      <c r="Q318" s="158">
        <v>2.5000000000000001E-2</v>
      </c>
      <c r="R318" s="158">
        <f t="shared" si="72"/>
        <v>0.15000000000000002</v>
      </c>
      <c r="S318" s="158">
        <v>0</v>
      </c>
      <c r="T318" s="159">
        <f t="shared" si="73"/>
        <v>0</v>
      </c>
      <c r="AR318" s="160" t="s">
        <v>280</v>
      </c>
      <c r="AT318" s="160" t="s">
        <v>431</v>
      </c>
      <c r="AU318" s="160" t="s">
        <v>85</v>
      </c>
      <c r="AY318" s="16" t="s">
        <v>149</v>
      </c>
      <c r="BE318" s="161">
        <f t="shared" si="74"/>
        <v>0</v>
      </c>
      <c r="BF318" s="161">
        <f t="shared" si="75"/>
        <v>1214.8019999999999</v>
      </c>
      <c r="BG318" s="161">
        <f t="shared" si="76"/>
        <v>0</v>
      </c>
      <c r="BH318" s="161">
        <f t="shared" si="77"/>
        <v>0</v>
      </c>
      <c r="BI318" s="161">
        <f t="shared" si="78"/>
        <v>0</v>
      </c>
      <c r="BJ318" s="16" t="s">
        <v>85</v>
      </c>
      <c r="BK318" s="162">
        <f t="shared" si="79"/>
        <v>1214.8019999999999</v>
      </c>
      <c r="BL318" s="16" t="s">
        <v>216</v>
      </c>
      <c r="BM318" s="160" t="s">
        <v>997</v>
      </c>
    </row>
    <row r="319" spans="2:65" s="28" customFormat="1" ht="37.799999999999997" customHeight="1">
      <c r="B319" s="149"/>
      <c r="C319" s="167" t="s">
        <v>998</v>
      </c>
      <c r="D319" s="167" t="s">
        <v>431</v>
      </c>
      <c r="E319" s="168" t="s">
        <v>999</v>
      </c>
      <c r="F319" s="169" t="s">
        <v>1000</v>
      </c>
      <c r="G319" s="170" t="s">
        <v>250</v>
      </c>
      <c r="H319" s="171">
        <v>8</v>
      </c>
      <c r="I319" s="171">
        <v>192.82599999999999</v>
      </c>
      <c r="J319" s="171">
        <f t="shared" si="70"/>
        <v>1542.6079999999999</v>
      </c>
      <c r="K319" s="172"/>
      <c r="L319" s="173"/>
      <c r="M319" s="174"/>
      <c r="N319" s="175" t="s">
        <v>38</v>
      </c>
      <c r="O319" s="158">
        <v>0</v>
      </c>
      <c r="P319" s="158">
        <f t="shared" si="71"/>
        <v>0</v>
      </c>
      <c r="Q319" s="158">
        <v>2.5000000000000001E-2</v>
      </c>
      <c r="R319" s="158">
        <f t="shared" si="72"/>
        <v>0.2</v>
      </c>
      <c r="S319" s="158">
        <v>0</v>
      </c>
      <c r="T319" s="159">
        <f t="shared" si="73"/>
        <v>0</v>
      </c>
      <c r="AR319" s="160" t="s">
        <v>280</v>
      </c>
      <c r="AT319" s="160" t="s">
        <v>431</v>
      </c>
      <c r="AU319" s="160" t="s">
        <v>85</v>
      </c>
      <c r="AY319" s="16" t="s">
        <v>149</v>
      </c>
      <c r="BE319" s="161">
        <f t="shared" si="74"/>
        <v>0</v>
      </c>
      <c r="BF319" s="161">
        <f t="shared" si="75"/>
        <v>1542.6079999999999</v>
      </c>
      <c r="BG319" s="161">
        <f t="shared" si="76"/>
        <v>0</v>
      </c>
      <c r="BH319" s="161">
        <f t="shared" si="77"/>
        <v>0</v>
      </c>
      <c r="BI319" s="161">
        <f t="shared" si="78"/>
        <v>0</v>
      </c>
      <c r="BJ319" s="16" t="s">
        <v>85</v>
      </c>
      <c r="BK319" s="162">
        <f t="shared" si="79"/>
        <v>1542.6079999999999</v>
      </c>
      <c r="BL319" s="16" t="s">
        <v>216</v>
      </c>
      <c r="BM319" s="160" t="s">
        <v>1001</v>
      </c>
    </row>
    <row r="320" spans="2:65" s="28" customFormat="1" ht="24.15" customHeight="1">
      <c r="B320" s="149"/>
      <c r="C320" s="150" t="s">
        <v>1002</v>
      </c>
      <c r="D320" s="150" t="s">
        <v>151</v>
      </c>
      <c r="E320" s="151" t="s">
        <v>1003</v>
      </c>
      <c r="F320" s="152" t="s">
        <v>1004</v>
      </c>
      <c r="G320" s="153" t="s">
        <v>250</v>
      </c>
      <c r="H320" s="154">
        <v>11</v>
      </c>
      <c r="I320" s="154">
        <v>13.074</v>
      </c>
      <c r="J320" s="154">
        <f t="shared" si="70"/>
        <v>143.81399999999999</v>
      </c>
      <c r="K320" s="155"/>
      <c r="L320" s="29"/>
      <c r="M320" s="156"/>
      <c r="N320" s="157" t="s">
        <v>38</v>
      </c>
      <c r="O320" s="158">
        <v>0.51800000000000002</v>
      </c>
      <c r="P320" s="158">
        <f t="shared" si="71"/>
        <v>5.6980000000000004</v>
      </c>
      <c r="Q320" s="158">
        <v>2.9999999999999997E-4</v>
      </c>
      <c r="R320" s="158">
        <f t="shared" si="72"/>
        <v>3.2999999999999995E-3</v>
      </c>
      <c r="S320" s="158">
        <v>0</v>
      </c>
      <c r="T320" s="159">
        <f t="shared" si="73"/>
        <v>0</v>
      </c>
      <c r="AR320" s="160" t="s">
        <v>216</v>
      </c>
      <c r="AT320" s="160" t="s">
        <v>151</v>
      </c>
      <c r="AU320" s="160" t="s">
        <v>85</v>
      </c>
      <c r="AY320" s="16" t="s">
        <v>149</v>
      </c>
      <c r="BE320" s="161">
        <f t="shared" si="74"/>
        <v>0</v>
      </c>
      <c r="BF320" s="161">
        <f t="shared" si="75"/>
        <v>143.81399999999999</v>
      </c>
      <c r="BG320" s="161">
        <f t="shared" si="76"/>
        <v>0</v>
      </c>
      <c r="BH320" s="161">
        <f t="shared" si="77"/>
        <v>0</v>
      </c>
      <c r="BI320" s="161">
        <f t="shared" si="78"/>
        <v>0</v>
      </c>
      <c r="BJ320" s="16" t="s">
        <v>85</v>
      </c>
      <c r="BK320" s="162">
        <f t="shared" si="79"/>
        <v>143.81399999999999</v>
      </c>
      <c r="BL320" s="16" t="s">
        <v>216</v>
      </c>
      <c r="BM320" s="160" t="s">
        <v>1005</v>
      </c>
    </row>
    <row r="321" spans="2:65" s="28" customFormat="1" ht="24.15" customHeight="1">
      <c r="B321" s="149"/>
      <c r="C321" s="150" t="s">
        <v>1006</v>
      </c>
      <c r="D321" s="150" t="s">
        <v>151</v>
      </c>
      <c r="E321" s="151" t="s">
        <v>1007</v>
      </c>
      <c r="F321" s="152" t="s">
        <v>1008</v>
      </c>
      <c r="G321" s="153" t="s">
        <v>250</v>
      </c>
      <c r="H321" s="154">
        <v>1</v>
      </c>
      <c r="I321" s="154">
        <v>17.780999999999999</v>
      </c>
      <c r="J321" s="154">
        <f t="shared" si="70"/>
        <v>17.780999999999999</v>
      </c>
      <c r="K321" s="155"/>
      <c r="L321" s="29"/>
      <c r="M321" s="156"/>
      <c r="N321" s="157" t="s">
        <v>38</v>
      </c>
      <c r="O321" s="158">
        <v>0.71299999999999997</v>
      </c>
      <c r="P321" s="158">
        <f t="shared" si="71"/>
        <v>0.71299999999999997</v>
      </c>
      <c r="Q321" s="158">
        <v>3.6000000000000002E-4</v>
      </c>
      <c r="R321" s="158">
        <f t="shared" si="72"/>
        <v>3.6000000000000002E-4</v>
      </c>
      <c r="S321" s="158">
        <v>0</v>
      </c>
      <c r="T321" s="159">
        <f t="shared" si="73"/>
        <v>0</v>
      </c>
      <c r="AR321" s="160" t="s">
        <v>216</v>
      </c>
      <c r="AT321" s="160" t="s">
        <v>151</v>
      </c>
      <c r="AU321" s="160" t="s">
        <v>85</v>
      </c>
      <c r="AY321" s="16" t="s">
        <v>149</v>
      </c>
      <c r="BE321" s="161">
        <f t="shared" si="74"/>
        <v>0</v>
      </c>
      <c r="BF321" s="161">
        <f t="shared" si="75"/>
        <v>17.780999999999999</v>
      </c>
      <c r="BG321" s="161">
        <f t="shared" si="76"/>
        <v>0</v>
      </c>
      <c r="BH321" s="161">
        <f t="shared" si="77"/>
        <v>0</v>
      </c>
      <c r="BI321" s="161">
        <f t="shared" si="78"/>
        <v>0</v>
      </c>
      <c r="BJ321" s="16" t="s">
        <v>85</v>
      </c>
      <c r="BK321" s="162">
        <f t="shared" si="79"/>
        <v>17.780999999999999</v>
      </c>
      <c r="BL321" s="16" t="s">
        <v>216</v>
      </c>
      <c r="BM321" s="160" t="s">
        <v>1009</v>
      </c>
    </row>
    <row r="322" spans="2:65" s="28" customFormat="1" ht="24.15" customHeight="1">
      <c r="B322" s="149"/>
      <c r="C322" s="150" t="s">
        <v>1010</v>
      </c>
      <c r="D322" s="150" t="s">
        <v>151</v>
      </c>
      <c r="E322" s="151" t="s">
        <v>1011</v>
      </c>
      <c r="F322" s="152" t="s">
        <v>1012</v>
      </c>
      <c r="G322" s="153" t="s">
        <v>250</v>
      </c>
      <c r="H322" s="154">
        <v>14</v>
      </c>
      <c r="I322" s="154">
        <v>24.026</v>
      </c>
      <c r="J322" s="154">
        <f t="shared" si="70"/>
        <v>336.36399999999998</v>
      </c>
      <c r="K322" s="155"/>
      <c r="L322" s="29"/>
      <c r="M322" s="156"/>
      <c r="N322" s="157" t="s">
        <v>38</v>
      </c>
      <c r="O322" s="158">
        <v>0.96599999999999997</v>
      </c>
      <c r="P322" s="158">
        <f t="shared" si="71"/>
        <v>13.523999999999999</v>
      </c>
      <c r="Q322" s="158">
        <v>4.6000000000000001E-4</v>
      </c>
      <c r="R322" s="158">
        <f t="shared" si="72"/>
        <v>6.4400000000000004E-3</v>
      </c>
      <c r="S322" s="158">
        <v>0</v>
      </c>
      <c r="T322" s="159">
        <f t="shared" si="73"/>
        <v>0</v>
      </c>
      <c r="AR322" s="160" t="s">
        <v>216</v>
      </c>
      <c r="AT322" s="160" t="s">
        <v>151</v>
      </c>
      <c r="AU322" s="160" t="s">
        <v>85</v>
      </c>
      <c r="AY322" s="16" t="s">
        <v>149</v>
      </c>
      <c r="BE322" s="161">
        <f t="shared" si="74"/>
        <v>0</v>
      </c>
      <c r="BF322" s="161">
        <f t="shared" si="75"/>
        <v>336.36399999999998</v>
      </c>
      <c r="BG322" s="161">
        <f t="shared" si="76"/>
        <v>0</v>
      </c>
      <c r="BH322" s="161">
        <f t="shared" si="77"/>
        <v>0</v>
      </c>
      <c r="BI322" s="161">
        <f t="shared" si="78"/>
        <v>0</v>
      </c>
      <c r="BJ322" s="16" t="s">
        <v>85</v>
      </c>
      <c r="BK322" s="162">
        <f t="shared" si="79"/>
        <v>336.36399999999998</v>
      </c>
      <c r="BL322" s="16" t="s">
        <v>216</v>
      </c>
      <c r="BM322" s="160" t="s">
        <v>1013</v>
      </c>
    </row>
    <row r="323" spans="2:65" s="28" customFormat="1" ht="24.15" customHeight="1">
      <c r="B323" s="149"/>
      <c r="C323" s="167" t="s">
        <v>1014</v>
      </c>
      <c r="D323" s="167" t="s">
        <v>431</v>
      </c>
      <c r="E323" s="168" t="s">
        <v>1015</v>
      </c>
      <c r="F323" s="169" t="s">
        <v>1016</v>
      </c>
      <c r="G323" s="170" t="s">
        <v>159</v>
      </c>
      <c r="H323" s="171">
        <v>39.200000000000003</v>
      </c>
      <c r="I323" s="171">
        <v>20.099</v>
      </c>
      <c r="J323" s="171">
        <f t="shared" si="70"/>
        <v>787.88099999999997</v>
      </c>
      <c r="K323" s="172"/>
      <c r="L323" s="173"/>
      <c r="M323" s="174"/>
      <c r="N323" s="175" t="s">
        <v>38</v>
      </c>
      <c r="O323" s="158">
        <v>0</v>
      </c>
      <c r="P323" s="158">
        <f t="shared" si="71"/>
        <v>0</v>
      </c>
      <c r="Q323" s="158">
        <v>1.3500000000000001E-3</v>
      </c>
      <c r="R323" s="158">
        <f t="shared" si="72"/>
        <v>5.2920000000000009E-2</v>
      </c>
      <c r="S323" s="158">
        <v>0</v>
      </c>
      <c r="T323" s="159">
        <f t="shared" si="73"/>
        <v>0</v>
      </c>
      <c r="AR323" s="160" t="s">
        <v>280</v>
      </c>
      <c r="AT323" s="160" t="s">
        <v>431</v>
      </c>
      <c r="AU323" s="160" t="s">
        <v>85</v>
      </c>
      <c r="AY323" s="16" t="s">
        <v>149</v>
      </c>
      <c r="BE323" s="161">
        <f t="shared" si="74"/>
        <v>0</v>
      </c>
      <c r="BF323" s="161">
        <f t="shared" si="75"/>
        <v>787.88099999999997</v>
      </c>
      <c r="BG323" s="161">
        <f t="shared" si="76"/>
        <v>0</v>
      </c>
      <c r="BH323" s="161">
        <f t="shared" si="77"/>
        <v>0</v>
      </c>
      <c r="BI323" s="161">
        <f t="shared" si="78"/>
        <v>0</v>
      </c>
      <c r="BJ323" s="16" t="s">
        <v>85</v>
      </c>
      <c r="BK323" s="162">
        <f t="shared" si="79"/>
        <v>787.88099999999997</v>
      </c>
      <c r="BL323" s="16" t="s">
        <v>216</v>
      </c>
      <c r="BM323" s="160" t="s">
        <v>1017</v>
      </c>
    </row>
    <row r="324" spans="2:65" s="28" customFormat="1" ht="21.75" customHeight="1">
      <c r="B324" s="149"/>
      <c r="C324" s="167" t="s">
        <v>1018</v>
      </c>
      <c r="D324" s="167" t="s">
        <v>431</v>
      </c>
      <c r="E324" s="168" t="s">
        <v>1019</v>
      </c>
      <c r="F324" s="169" t="s">
        <v>1020</v>
      </c>
      <c r="G324" s="170" t="s">
        <v>250</v>
      </c>
      <c r="H324" s="171">
        <v>26</v>
      </c>
      <c r="I324" s="171">
        <v>0.50700000000000001</v>
      </c>
      <c r="J324" s="171">
        <f t="shared" si="70"/>
        <v>13.182</v>
      </c>
      <c r="K324" s="172"/>
      <c r="L324" s="173"/>
      <c r="M324" s="174"/>
      <c r="N324" s="175" t="s">
        <v>38</v>
      </c>
      <c r="O324" s="158">
        <v>0</v>
      </c>
      <c r="P324" s="158">
        <f t="shared" si="71"/>
        <v>0</v>
      </c>
      <c r="Q324" s="158">
        <v>1E-4</v>
      </c>
      <c r="R324" s="158">
        <f t="shared" si="72"/>
        <v>2.6000000000000003E-3</v>
      </c>
      <c r="S324" s="158">
        <v>0</v>
      </c>
      <c r="T324" s="159">
        <f t="shared" si="73"/>
        <v>0</v>
      </c>
      <c r="AR324" s="160" t="s">
        <v>280</v>
      </c>
      <c r="AT324" s="160" t="s">
        <v>431</v>
      </c>
      <c r="AU324" s="160" t="s">
        <v>85</v>
      </c>
      <c r="AY324" s="16" t="s">
        <v>149</v>
      </c>
      <c r="BE324" s="161">
        <f t="shared" si="74"/>
        <v>0</v>
      </c>
      <c r="BF324" s="161">
        <f t="shared" si="75"/>
        <v>13.182</v>
      </c>
      <c r="BG324" s="161">
        <f t="shared" si="76"/>
        <v>0</v>
      </c>
      <c r="BH324" s="161">
        <f t="shared" si="77"/>
        <v>0</v>
      </c>
      <c r="BI324" s="161">
        <f t="shared" si="78"/>
        <v>0</v>
      </c>
      <c r="BJ324" s="16" t="s">
        <v>85</v>
      </c>
      <c r="BK324" s="162">
        <f t="shared" si="79"/>
        <v>13.182</v>
      </c>
      <c r="BL324" s="16" t="s">
        <v>216</v>
      </c>
      <c r="BM324" s="160" t="s">
        <v>1021</v>
      </c>
    </row>
    <row r="325" spans="2:65" s="28" customFormat="1" ht="21.75" customHeight="1">
      <c r="B325" s="149"/>
      <c r="C325" s="150" t="s">
        <v>1022</v>
      </c>
      <c r="D325" s="150" t="s">
        <v>151</v>
      </c>
      <c r="E325" s="151" t="s">
        <v>1023</v>
      </c>
      <c r="F325" s="152" t="s">
        <v>1024</v>
      </c>
      <c r="G325" s="153" t="s">
        <v>250</v>
      </c>
      <c r="H325" s="154">
        <v>38</v>
      </c>
      <c r="I325" s="154">
        <v>75.165999999999997</v>
      </c>
      <c r="J325" s="154">
        <f t="shared" si="70"/>
        <v>2856.308</v>
      </c>
      <c r="K325" s="155"/>
      <c r="L325" s="29"/>
      <c r="M325" s="156"/>
      <c r="N325" s="157" t="s">
        <v>38</v>
      </c>
      <c r="O325" s="158">
        <v>3.0437699999999999</v>
      </c>
      <c r="P325" s="158">
        <f t="shared" si="71"/>
        <v>115.66325999999999</v>
      </c>
      <c r="Q325" s="158">
        <v>4.5399999999999998E-4</v>
      </c>
      <c r="R325" s="158">
        <f t="shared" si="72"/>
        <v>1.7252E-2</v>
      </c>
      <c r="S325" s="158">
        <v>0</v>
      </c>
      <c r="T325" s="159">
        <f t="shared" si="73"/>
        <v>0</v>
      </c>
      <c r="AR325" s="160" t="s">
        <v>216</v>
      </c>
      <c r="AT325" s="160" t="s">
        <v>151</v>
      </c>
      <c r="AU325" s="160" t="s">
        <v>85</v>
      </c>
      <c r="AY325" s="16" t="s">
        <v>149</v>
      </c>
      <c r="BE325" s="161">
        <f t="shared" si="74"/>
        <v>0</v>
      </c>
      <c r="BF325" s="161">
        <f t="shared" si="75"/>
        <v>2856.308</v>
      </c>
      <c r="BG325" s="161">
        <f t="shared" si="76"/>
        <v>0</v>
      </c>
      <c r="BH325" s="161">
        <f t="shared" si="77"/>
        <v>0</v>
      </c>
      <c r="BI325" s="161">
        <f t="shared" si="78"/>
        <v>0</v>
      </c>
      <c r="BJ325" s="16" t="s">
        <v>85</v>
      </c>
      <c r="BK325" s="162">
        <f t="shared" si="79"/>
        <v>2856.308</v>
      </c>
      <c r="BL325" s="16" t="s">
        <v>216</v>
      </c>
      <c r="BM325" s="160" t="s">
        <v>1025</v>
      </c>
    </row>
    <row r="326" spans="2:65" s="28" customFormat="1" ht="44.25" customHeight="1">
      <c r="B326" s="149"/>
      <c r="C326" s="167" t="s">
        <v>1026</v>
      </c>
      <c r="D326" s="167" t="s">
        <v>431</v>
      </c>
      <c r="E326" s="168" t="s">
        <v>1027</v>
      </c>
      <c r="F326" s="169" t="s">
        <v>1028</v>
      </c>
      <c r="G326" s="170" t="s">
        <v>250</v>
      </c>
      <c r="H326" s="171">
        <v>20</v>
      </c>
      <c r="I326" s="171">
        <v>185.26</v>
      </c>
      <c r="J326" s="171">
        <f t="shared" si="70"/>
        <v>3705.2</v>
      </c>
      <c r="K326" s="172"/>
      <c r="L326" s="173"/>
      <c r="M326" s="174"/>
      <c r="N326" s="175" t="s">
        <v>38</v>
      </c>
      <c r="O326" s="158">
        <v>0</v>
      </c>
      <c r="P326" s="158">
        <f t="shared" si="71"/>
        <v>0</v>
      </c>
      <c r="Q326" s="158">
        <v>1.4999999999999999E-2</v>
      </c>
      <c r="R326" s="158">
        <f t="shared" si="72"/>
        <v>0.3</v>
      </c>
      <c r="S326" s="158">
        <v>0</v>
      </c>
      <c r="T326" s="159">
        <f t="shared" si="73"/>
        <v>0</v>
      </c>
      <c r="AR326" s="160" t="s">
        <v>280</v>
      </c>
      <c r="AT326" s="160" t="s">
        <v>431</v>
      </c>
      <c r="AU326" s="160" t="s">
        <v>85</v>
      </c>
      <c r="AY326" s="16" t="s">
        <v>149</v>
      </c>
      <c r="BE326" s="161">
        <f t="shared" si="74"/>
        <v>0</v>
      </c>
      <c r="BF326" s="161">
        <f t="shared" si="75"/>
        <v>3705.2</v>
      </c>
      <c r="BG326" s="161">
        <f t="shared" si="76"/>
        <v>0</v>
      </c>
      <c r="BH326" s="161">
        <f t="shared" si="77"/>
        <v>0</v>
      </c>
      <c r="BI326" s="161">
        <f t="shared" si="78"/>
        <v>0</v>
      </c>
      <c r="BJ326" s="16" t="s">
        <v>85</v>
      </c>
      <c r="BK326" s="162">
        <f t="shared" si="79"/>
        <v>3705.2</v>
      </c>
      <c r="BL326" s="16" t="s">
        <v>216</v>
      </c>
      <c r="BM326" s="160" t="s">
        <v>1029</v>
      </c>
    </row>
    <row r="327" spans="2:65" s="28" customFormat="1" ht="44.25" customHeight="1">
      <c r="B327" s="149"/>
      <c r="C327" s="167" t="s">
        <v>1030</v>
      </c>
      <c r="D327" s="167" t="s">
        <v>431</v>
      </c>
      <c r="E327" s="168" t="s">
        <v>1031</v>
      </c>
      <c r="F327" s="169" t="s">
        <v>1032</v>
      </c>
      <c r="G327" s="170" t="s">
        <v>250</v>
      </c>
      <c r="H327" s="171">
        <v>4</v>
      </c>
      <c r="I327" s="171">
        <v>169.15100000000001</v>
      </c>
      <c r="J327" s="171">
        <f t="shared" si="70"/>
        <v>676.60400000000004</v>
      </c>
      <c r="K327" s="172"/>
      <c r="L327" s="173"/>
      <c r="M327" s="174"/>
      <c r="N327" s="175" t="s">
        <v>38</v>
      </c>
      <c r="O327" s="158">
        <v>0</v>
      </c>
      <c r="P327" s="158">
        <f t="shared" si="71"/>
        <v>0</v>
      </c>
      <c r="Q327" s="158">
        <v>1.4999999999999999E-2</v>
      </c>
      <c r="R327" s="158">
        <f t="shared" si="72"/>
        <v>0.06</v>
      </c>
      <c r="S327" s="158">
        <v>0</v>
      </c>
      <c r="T327" s="159">
        <f t="shared" si="73"/>
        <v>0</v>
      </c>
      <c r="AR327" s="160" t="s">
        <v>280</v>
      </c>
      <c r="AT327" s="160" t="s">
        <v>431</v>
      </c>
      <c r="AU327" s="160" t="s">
        <v>85</v>
      </c>
      <c r="AY327" s="16" t="s">
        <v>149</v>
      </c>
      <c r="BE327" s="161">
        <f t="shared" si="74"/>
        <v>0</v>
      </c>
      <c r="BF327" s="161">
        <f t="shared" si="75"/>
        <v>676.60400000000004</v>
      </c>
      <c r="BG327" s="161">
        <f t="shared" si="76"/>
        <v>0</v>
      </c>
      <c r="BH327" s="161">
        <f t="shared" si="77"/>
        <v>0</v>
      </c>
      <c r="BI327" s="161">
        <f t="shared" si="78"/>
        <v>0</v>
      </c>
      <c r="BJ327" s="16" t="s">
        <v>85</v>
      </c>
      <c r="BK327" s="162">
        <f t="shared" si="79"/>
        <v>676.60400000000004</v>
      </c>
      <c r="BL327" s="16" t="s">
        <v>216</v>
      </c>
      <c r="BM327" s="160" t="s">
        <v>1033</v>
      </c>
    </row>
    <row r="328" spans="2:65" s="28" customFormat="1" ht="44.25" customHeight="1">
      <c r="B328" s="149"/>
      <c r="C328" s="167" t="s">
        <v>1034</v>
      </c>
      <c r="D328" s="167" t="s">
        <v>431</v>
      </c>
      <c r="E328" s="168" t="s">
        <v>1035</v>
      </c>
      <c r="F328" s="169" t="s">
        <v>1036</v>
      </c>
      <c r="G328" s="170" t="s">
        <v>250</v>
      </c>
      <c r="H328" s="171">
        <v>8</v>
      </c>
      <c r="I328" s="171">
        <v>161.096</v>
      </c>
      <c r="J328" s="171">
        <f t="shared" si="70"/>
        <v>1288.768</v>
      </c>
      <c r="K328" s="172"/>
      <c r="L328" s="173"/>
      <c r="M328" s="174"/>
      <c r="N328" s="175" t="s">
        <v>38</v>
      </c>
      <c r="O328" s="158">
        <v>0</v>
      </c>
      <c r="P328" s="158">
        <f t="shared" si="71"/>
        <v>0</v>
      </c>
      <c r="Q328" s="158">
        <v>1.4999999999999999E-2</v>
      </c>
      <c r="R328" s="158">
        <f t="shared" si="72"/>
        <v>0.12</v>
      </c>
      <c r="S328" s="158">
        <v>0</v>
      </c>
      <c r="T328" s="159">
        <f t="shared" si="73"/>
        <v>0</v>
      </c>
      <c r="AR328" s="160" t="s">
        <v>280</v>
      </c>
      <c r="AT328" s="160" t="s">
        <v>431</v>
      </c>
      <c r="AU328" s="160" t="s">
        <v>85</v>
      </c>
      <c r="AY328" s="16" t="s">
        <v>149</v>
      </c>
      <c r="BE328" s="161">
        <f t="shared" si="74"/>
        <v>0</v>
      </c>
      <c r="BF328" s="161">
        <f t="shared" si="75"/>
        <v>1288.768</v>
      </c>
      <c r="BG328" s="161">
        <f t="shared" si="76"/>
        <v>0</v>
      </c>
      <c r="BH328" s="161">
        <f t="shared" si="77"/>
        <v>0</v>
      </c>
      <c r="BI328" s="161">
        <f t="shared" si="78"/>
        <v>0</v>
      </c>
      <c r="BJ328" s="16" t="s">
        <v>85</v>
      </c>
      <c r="BK328" s="162">
        <f t="shared" si="79"/>
        <v>1288.768</v>
      </c>
      <c r="BL328" s="16" t="s">
        <v>216</v>
      </c>
      <c r="BM328" s="160" t="s">
        <v>1037</v>
      </c>
    </row>
    <row r="329" spans="2:65" s="28" customFormat="1" ht="44.25" customHeight="1">
      <c r="B329" s="149"/>
      <c r="C329" s="167" t="s">
        <v>1038</v>
      </c>
      <c r="D329" s="167" t="s">
        <v>431</v>
      </c>
      <c r="E329" s="168" t="s">
        <v>1039</v>
      </c>
      <c r="F329" s="169" t="s">
        <v>1040</v>
      </c>
      <c r="G329" s="170" t="s">
        <v>250</v>
      </c>
      <c r="H329" s="171">
        <v>4</v>
      </c>
      <c r="I329" s="171">
        <v>255.1</v>
      </c>
      <c r="J329" s="171">
        <f t="shared" si="70"/>
        <v>1020.4</v>
      </c>
      <c r="K329" s="172"/>
      <c r="L329" s="173"/>
      <c r="M329" s="174"/>
      <c r="N329" s="175" t="s">
        <v>38</v>
      </c>
      <c r="O329" s="158">
        <v>0</v>
      </c>
      <c r="P329" s="158">
        <f t="shared" si="71"/>
        <v>0</v>
      </c>
      <c r="Q329" s="158">
        <v>2.5000000000000001E-2</v>
      </c>
      <c r="R329" s="158">
        <f t="shared" si="72"/>
        <v>0.1</v>
      </c>
      <c r="S329" s="158">
        <v>0</v>
      </c>
      <c r="T329" s="159">
        <f t="shared" si="73"/>
        <v>0</v>
      </c>
      <c r="AR329" s="160" t="s">
        <v>280</v>
      </c>
      <c r="AT329" s="160" t="s">
        <v>431</v>
      </c>
      <c r="AU329" s="160" t="s">
        <v>85</v>
      </c>
      <c r="AY329" s="16" t="s">
        <v>149</v>
      </c>
      <c r="BE329" s="161">
        <f t="shared" si="74"/>
        <v>0</v>
      </c>
      <c r="BF329" s="161">
        <f t="shared" si="75"/>
        <v>1020.4</v>
      </c>
      <c r="BG329" s="161">
        <f t="shared" si="76"/>
        <v>0</v>
      </c>
      <c r="BH329" s="161">
        <f t="shared" si="77"/>
        <v>0</v>
      </c>
      <c r="BI329" s="161">
        <f t="shared" si="78"/>
        <v>0</v>
      </c>
      <c r="BJ329" s="16" t="s">
        <v>85</v>
      </c>
      <c r="BK329" s="162">
        <f t="shared" si="79"/>
        <v>1020.4</v>
      </c>
      <c r="BL329" s="16" t="s">
        <v>216</v>
      </c>
      <c r="BM329" s="160" t="s">
        <v>1041</v>
      </c>
    </row>
    <row r="330" spans="2:65" s="28" customFormat="1" ht="44.25" customHeight="1">
      <c r="B330" s="149"/>
      <c r="C330" s="167" t="s">
        <v>1042</v>
      </c>
      <c r="D330" s="167" t="s">
        <v>431</v>
      </c>
      <c r="E330" s="168" t="s">
        <v>1043</v>
      </c>
      <c r="F330" s="169" t="s">
        <v>1044</v>
      </c>
      <c r="G330" s="170" t="s">
        <v>250</v>
      </c>
      <c r="H330" s="171">
        <v>2</v>
      </c>
      <c r="I330" s="171">
        <v>232.917</v>
      </c>
      <c r="J330" s="171">
        <f t="shared" si="70"/>
        <v>465.834</v>
      </c>
      <c r="K330" s="172"/>
      <c r="L330" s="173"/>
      <c r="M330" s="174"/>
      <c r="N330" s="175" t="s">
        <v>38</v>
      </c>
      <c r="O330" s="158">
        <v>0</v>
      </c>
      <c r="P330" s="158">
        <f t="shared" si="71"/>
        <v>0</v>
      </c>
      <c r="Q330" s="158">
        <v>2.5000000000000001E-2</v>
      </c>
      <c r="R330" s="158">
        <f t="shared" si="72"/>
        <v>0.05</v>
      </c>
      <c r="S330" s="158">
        <v>0</v>
      </c>
      <c r="T330" s="159">
        <f t="shared" si="73"/>
        <v>0</v>
      </c>
      <c r="AR330" s="160" t="s">
        <v>280</v>
      </c>
      <c r="AT330" s="160" t="s">
        <v>431</v>
      </c>
      <c r="AU330" s="160" t="s">
        <v>85</v>
      </c>
      <c r="AY330" s="16" t="s">
        <v>149</v>
      </c>
      <c r="BE330" s="161">
        <f t="shared" si="74"/>
        <v>0</v>
      </c>
      <c r="BF330" s="161">
        <f t="shared" si="75"/>
        <v>465.834</v>
      </c>
      <c r="BG330" s="161">
        <f t="shared" si="76"/>
        <v>0</v>
      </c>
      <c r="BH330" s="161">
        <f t="shared" si="77"/>
        <v>0</v>
      </c>
      <c r="BI330" s="161">
        <f t="shared" si="78"/>
        <v>0</v>
      </c>
      <c r="BJ330" s="16" t="s">
        <v>85</v>
      </c>
      <c r="BK330" s="162">
        <f t="shared" si="79"/>
        <v>465.834</v>
      </c>
      <c r="BL330" s="16" t="s">
        <v>216</v>
      </c>
      <c r="BM330" s="160" t="s">
        <v>1045</v>
      </c>
    </row>
    <row r="331" spans="2:65" s="28" customFormat="1" ht="24.15" customHeight="1">
      <c r="B331" s="149"/>
      <c r="C331" s="150" t="s">
        <v>1046</v>
      </c>
      <c r="D331" s="150" t="s">
        <v>151</v>
      </c>
      <c r="E331" s="151" t="s">
        <v>1047</v>
      </c>
      <c r="F331" s="152" t="s">
        <v>1048</v>
      </c>
      <c r="G331" s="153" t="s">
        <v>727</v>
      </c>
      <c r="H331" s="154">
        <v>788.84199999999998</v>
      </c>
      <c r="I331" s="154">
        <v>0.8</v>
      </c>
      <c r="J331" s="154">
        <f t="shared" si="70"/>
        <v>631.07399999999996</v>
      </c>
      <c r="K331" s="155"/>
      <c r="L331" s="29"/>
      <c r="M331" s="156"/>
      <c r="N331" s="157" t="s">
        <v>38</v>
      </c>
      <c r="O331" s="158">
        <v>0</v>
      </c>
      <c r="P331" s="158">
        <f t="shared" si="71"/>
        <v>0</v>
      </c>
      <c r="Q331" s="158">
        <v>0</v>
      </c>
      <c r="R331" s="158">
        <f t="shared" si="72"/>
        <v>0</v>
      </c>
      <c r="S331" s="158">
        <v>0</v>
      </c>
      <c r="T331" s="159">
        <f t="shared" si="73"/>
        <v>0</v>
      </c>
      <c r="AR331" s="160" t="s">
        <v>216</v>
      </c>
      <c r="AT331" s="160" t="s">
        <v>151</v>
      </c>
      <c r="AU331" s="160" t="s">
        <v>85</v>
      </c>
      <c r="AY331" s="16" t="s">
        <v>149</v>
      </c>
      <c r="BE331" s="161">
        <f t="shared" si="74"/>
        <v>0</v>
      </c>
      <c r="BF331" s="161">
        <f t="shared" si="75"/>
        <v>631.07399999999996</v>
      </c>
      <c r="BG331" s="161">
        <f t="shared" si="76"/>
        <v>0</v>
      </c>
      <c r="BH331" s="161">
        <f t="shared" si="77"/>
        <v>0</v>
      </c>
      <c r="BI331" s="161">
        <f t="shared" si="78"/>
        <v>0</v>
      </c>
      <c r="BJ331" s="16" t="s">
        <v>85</v>
      </c>
      <c r="BK331" s="162">
        <f t="shared" si="79"/>
        <v>631.07399999999996</v>
      </c>
      <c r="BL331" s="16" t="s">
        <v>216</v>
      </c>
      <c r="BM331" s="160" t="s">
        <v>1049</v>
      </c>
    </row>
    <row r="332" spans="2:65" s="137" customFormat="1" ht="22.8" customHeight="1">
      <c r="B332" s="138"/>
      <c r="D332" s="139" t="s">
        <v>71</v>
      </c>
      <c r="E332" s="147" t="s">
        <v>388</v>
      </c>
      <c r="F332" s="147" t="s">
        <v>389</v>
      </c>
      <c r="J332" s="148">
        <f>BK332</f>
        <v>16372.005999999999</v>
      </c>
      <c r="L332" s="138"/>
      <c r="M332" s="142"/>
      <c r="P332" s="143">
        <f>SUM(P333:P342)</f>
        <v>60.154304239999995</v>
      </c>
      <c r="R332" s="143">
        <f>SUM(R333:R342)</f>
        <v>0.61152715999999996</v>
      </c>
      <c r="T332" s="144">
        <f>SUM(T333:T342)</f>
        <v>0</v>
      </c>
      <c r="AR332" s="139" t="s">
        <v>85</v>
      </c>
      <c r="AT332" s="145" t="s">
        <v>71</v>
      </c>
      <c r="AU332" s="145" t="s">
        <v>79</v>
      </c>
      <c r="AY332" s="139" t="s">
        <v>149</v>
      </c>
      <c r="BK332" s="146">
        <f>SUM(BK333:BK342)</f>
        <v>16372.005999999999</v>
      </c>
    </row>
    <row r="333" spans="2:65" s="28" customFormat="1" ht="24.15" customHeight="1">
      <c r="B333" s="149"/>
      <c r="C333" s="150" t="s">
        <v>1050</v>
      </c>
      <c r="D333" s="150" t="s">
        <v>151</v>
      </c>
      <c r="E333" s="151" t="s">
        <v>1051</v>
      </c>
      <c r="F333" s="152" t="s">
        <v>1052</v>
      </c>
      <c r="G333" s="153" t="s">
        <v>159</v>
      </c>
      <c r="H333" s="154">
        <v>14</v>
      </c>
      <c r="I333" s="154">
        <v>59.34</v>
      </c>
      <c r="J333" s="154">
        <f t="shared" ref="J333:J342" si="80">ROUND(I333*H333,3)</f>
        <v>830.76</v>
      </c>
      <c r="K333" s="155"/>
      <c r="L333" s="29"/>
      <c r="M333" s="156"/>
      <c r="N333" s="157" t="s">
        <v>38</v>
      </c>
      <c r="O333" s="158">
        <v>1.8590599999999999</v>
      </c>
      <c r="P333" s="158">
        <f t="shared" ref="P333:P342" si="81">O333*H333</f>
        <v>26.02684</v>
      </c>
      <c r="Q333" s="158">
        <v>1.7240000000000001E-3</v>
      </c>
      <c r="R333" s="158">
        <f t="shared" ref="R333:R342" si="82">Q333*H333</f>
        <v>2.4136000000000001E-2</v>
      </c>
      <c r="S333" s="158">
        <v>0</v>
      </c>
      <c r="T333" s="159">
        <f t="shared" ref="T333:T342" si="83">S333*H333</f>
        <v>0</v>
      </c>
      <c r="AR333" s="160" t="s">
        <v>216</v>
      </c>
      <c r="AT333" s="160" t="s">
        <v>151</v>
      </c>
      <c r="AU333" s="160" t="s">
        <v>85</v>
      </c>
      <c r="AY333" s="16" t="s">
        <v>149</v>
      </c>
      <c r="BE333" s="161">
        <f t="shared" ref="BE333:BE342" si="84">IF(N333="základná",J333,0)</f>
        <v>0</v>
      </c>
      <c r="BF333" s="161">
        <f t="shared" ref="BF333:BF342" si="85">IF(N333="znížená",J333,0)</f>
        <v>830.76</v>
      </c>
      <c r="BG333" s="161">
        <f t="shared" ref="BG333:BG342" si="86">IF(N333="zákl. prenesená",J333,0)</f>
        <v>0</v>
      </c>
      <c r="BH333" s="161">
        <f t="shared" ref="BH333:BH342" si="87">IF(N333="zníž. prenesená",J333,0)</f>
        <v>0</v>
      </c>
      <c r="BI333" s="161">
        <f t="shared" ref="BI333:BI342" si="88">IF(N333="nulová",J333,0)</f>
        <v>0</v>
      </c>
      <c r="BJ333" s="16" t="s">
        <v>85</v>
      </c>
      <c r="BK333" s="162">
        <f t="shared" ref="BK333:BK342" si="89">ROUND(I333*H333,3)</f>
        <v>830.76</v>
      </c>
      <c r="BL333" s="16" t="s">
        <v>216</v>
      </c>
      <c r="BM333" s="160" t="s">
        <v>1053</v>
      </c>
    </row>
    <row r="334" spans="2:65" s="28" customFormat="1" ht="24.15" customHeight="1">
      <c r="B334" s="149"/>
      <c r="C334" s="167" t="s">
        <v>1054</v>
      </c>
      <c r="D334" s="167" t="s">
        <v>431</v>
      </c>
      <c r="E334" s="168" t="s">
        <v>1055</v>
      </c>
      <c r="F334" s="169" t="s">
        <v>1056</v>
      </c>
      <c r="G334" s="170" t="s">
        <v>159</v>
      </c>
      <c r="H334" s="171">
        <v>14</v>
      </c>
      <c r="I334" s="171">
        <v>61.719000000000001</v>
      </c>
      <c r="J334" s="171">
        <f t="shared" si="80"/>
        <v>864.06600000000003</v>
      </c>
      <c r="K334" s="172"/>
      <c r="L334" s="173"/>
      <c r="M334" s="174"/>
      <c r="N334" s="175" t="s">
        <v>38</v>
      </c>
      <c r="O334" s="158">
        <v>0</v>
      </c>
      <c r="P334" s="158">
        <f t="shared" si="81"/>
        <v>0</v>
      </c>
      <c r="Q334" s="158">
        <v>1.2E-2</v>
      </c>
      <c r="R334" s="158">
        <f t="shared" si="82"/>
        <v>0.16800000000000001</v>
      </c>
      <c r="S334" s="158">
        <v>0</v>
      </c>
      <c r="T334" s="159">
        <f t="shared" si="83"/>
        <v>0</v>
      </c>
      <c r="AR334" s="160" t="s">
        <v>280</v>
      </c>
      <c r="AT334" s="160" t="s">
        <v>431</v>
      </c>
      <c r="AU334" s="160" t="s">
        <v>85</v>
      </c>
      <c r="AY334" s="16" t="s">
        <v>149</v>
      </c>
      <c r="BE334" s="161">
        <f t="shared" si="84"/>
        <v>0</v>
      </c>
      <c r="BF334" s="161">
        <f t="shared" si="85"/>
        <v>864.06600000000003</v>
      </c>
      <c r="BG334" s="161">
        <f t="shared" si="86"/>
        <v>0</v>
      </c>
      <c r="BH334" s="161">
        <f t="shared" si="87"/>
        <v>0</v>
      </c>
      <c r="BI334" s="161">
        <f t="shared" si="88"/>
        <v>0</v>
      </c>
      <c r="BJ334" s="16" t="s">
        <v>85</v>
      </c>
      <c r="BK334" s="162">
        <f t="shared" si="89"/>
        <v>864.06600000000003</v>
      </c>
      <c r="BL334" s="16" t="s">
        <v>216</v>
      </c>
      <c r="BM334" s="160" t="s">
        <v>1057</v>
      </c>
    </row>
    <row r="335" spans="2:65" s="28" customFormat="1" ht="16.5" customHeight="1">
      <c r="B335" s="149"/>
      <c r="C335" s="150" t="s">
        <v>1058</v>
      </c>
      <c r="D335" s="150" t="s">
        <v>151</v>
      </c>
      <c r="E335" s="151" t="s">
        <v>1059</v>
      </c>
      <c r="F335" s="152" t="s">
        <v>1060</v>
      </c>
      <c r="G335" s="153" t="s">
        <v>159</v>
      </c>
      <c r="H335" s="154">
        <v>3.1</v>
      </c>
      <c r="I335" s="154">
        <v>23.672999999999998</v>
      </c>
      <c r="J335" s="154">
        <f t="shared" si="80"/>
        <v>73.385999999999996</v>
      </c>
      <c r="K335" s="155"/>
      <c r="L335" s="29"/>
      <c r="M335" s="156"/>
      <c r="N335" s="157" t="s">
        <v>38</v>
      </c>
      <c r="O335" s="158">
        <v>0.76324000000000003</v>
      </c>
      <c r="P335" s="158">
        <f t="shared" si="81"/>
        <v>2.366044</v>
      </c>
      <c r="Q335" s="158">
        <v>1.7240000000000001E-3</v>
      </c>
      <c r="R335" s="158">
        <f t="shared" si="82"/>
        <v>5.3444E-3</v>
      </c>
      <c r="S335" s="158">
        <v>0</v>
      </c>
      <c r="T335" s="159">
        <f t="shared" si="83"/>
        <v>0</v>
      </c>
      <c r="AR335" s="160" t="s">
        <v>216</v>
      </c>
      <c r="AT335" s="160" t="s">
        <v>151</v>
      </c>
      <c r="AU335" s="160" t="s">
        <v>85</v>
      </c>
      <c r="AY335" s="16" t="s">
        <v>149</v>
      </c>
      <c r="BE335" s="161">
        <f t="shared" si="84"/>
        <v>0</v>
      </c>
      <c r="BF335" s="161">
        <f t="shared" si="85"/>
        <v>73.385999999999996</v>
      </c>
      <c r="BG335" s="161">
        <f t="shared" si="86"/>
        <v>0</v>
      </c>
      <c r="BH335" s="161">
        <f t="shared" si="87"/>
        <v>0</v>
      </c>
      <c r="BI335" s="161">
        <f t="shared" si="88"/>
        <v>0</v>
      </c>
      <c r="BJ335" s="16" t="s">
        <v>85</v>
      </c>
      <c r="BK335" s="162">
        <f t="shared" si="89"/>
        <v>73.385999999999996</v>
      </c>
      <c r="BL335" s="16" t="s">
        <v>216</v>
      </c>
      <c r="BM335" s="160" t="s">
        <v>1061</v>
      </c>
    </row>
    <row r="336" spans="2:65" s="28" customFormat="1" ht="33" customHeight="1">
      <c r="B336" s="149"/>
      <c r="C336" s="167" t="s">
        <v>1062</v>
      </c>
      <c r="D336" s="167" t="s">
        <v>431</v>
      </c>
      <c r="E336" s="168" t="s">
        <v>1063</v>
      </c>
      <c r="F336" s="169" t="s">
        <v>1064</v>
      </c>
      <c r="G336" s="170" t="s">
        <v>159</v>
      </c>
      <c r="H336" s="171">
        <v>3.1</v>
      </c>
      <c r="I336" s="171">
        <v>17.11</v>
      </c>
      <c r="J336" s="171">
        <f t="shared" si="80"/>
        <v>53.040999999999997</v>
      </c>
      <c r="K336" s="172"/>
      <c r="L336" s="173"/>
      <c r="M336" s="174"/>
      <c r="N336" s="175" t="s">
        <v>38</v>
      </c>
      <c r="O336" s="158">
        <v>0</v>
      </c>
      <c r="P336" s="158">
        <f t="shared" si="81"/>
        <v>0</v>
      </c>
      <c r="Q336" s="158">
        <v>1.5E-3</v>
      </c>
      <c r="R336" s="158">
        <f t="shared" si="82"/>
        <v>4.6500000000000005E-3</v>
      </c>
      <c r="S336" s="158">
        <v>0</v>
      </c>
      <c r="T336" s="159">
        <f t="shared" si="83"/>
        <v>0</v>
      </c>
      <c r="AR336" s="160" t="s">
        <v>280</v>
      </c>
      <c r="AT336" s="160" t="s">
        <v>431</v>
      </c>
      <c r="AU336" s="160" t="s">
        <v>85</v>
      </c>
      <c r="AY336" s="16" t="s">
        <v>149</v>
      </c>
      <c r="BE336" s="161">
        <f t="shared" si="84"/>
        <v>0</v>
      </c>
      <c r="BF336" s="161">
        <f t="shared" si="85"/>
        <v>53.040999999999997</v>
      </c>
      <c r="BG336" s="161">
        <f t="shared" si="86"/>
        <v>0</v>
      </c>
      <c r="BH336" s="161">
        <f t="shared" si="87"/>
        <v>0</v>
      </c>
      <c r="BI336" s="161">
        <f t="shared" si="88"/>
        <v>0</v>
      </c>
      <c r="BJ336" s="16" t="s">
        <v>85</v>
      </c>
      <c r="BK336" s="162">
        <f t="shared" si="89"/>
        <v>53.040999999999997</v>
      </c>
      <c r="BL336" s="16" t="s">
        <v>216</v>
      </c>
      <c r="BM336" s="160" t="s">
        <v>1065</v>
      </c>
    </row>
    <row r="337" spans="2:65" s="28" customFormat="1" ht="24.15" customHeight="1">
      <c r="B337" s="149"/>
      <c r="C337" s="150" t="s">
        <v>1066</v>
      </c>
      <c r="D337" s="150" t="s">
        <v>151</v>
      </c>
      <c r="E337" s="151" t="s">
        <v>1067</v>
      </c>
      <c r="F337" s="152" t="s">
        <v>1068</v>
      </c>
      <c r="G337" s="153" t="s">
        <v>154</v>
      </c>
      <c r="H337" s="154">
        <v>148.45099999999999</v>
      </c>
      <c r="I337" s="154">
        <v>5.9930000000000003</v>
      </c>
      <c r="J337" s="154">
        <f t="shared" si="80"/>
        <v>889.66700000000003</v>
      </c>
      <c r="K337" s="155"/>
      <c r="L337" s="29"/>
      <c r="M337" s="156"/>
      <c r="N337" s="157" t="s">
        <v>38</v>
      </c>
      <c r="O337" s="158">
        <v>0.20024</v>
      </c>
      <c r="P337" s="158">
        <f t="shared" si="81"/>
        <v>29.725828239999998</v>
      </c>
      <c r="Q337" s="158">
        <v>1E-4</v>
      </c>
      <c r="R337" s="158">
        <f t="shared" si="82"/>
        <v>1.48451E-2</v>
      </c>
      <c r="S337" s="158">
        <v>0</v>
      </c>
      <c r="T337" s="159">
        <f t="shared" si="83"/>
        <v>0</v>
      </c>
      <c r="AR337" s="160" t="s">
        <v>216</v>
      </c>
      <c r="AT337" s="160" t="s">
        <v>151</v>
      </c>
      <c r="AU337" s="160" t="s">
        <v>85</v>
      </c>
      <c r="AY337" s="16" t="s">
        <v>149</v>
      </c>
      <c r="BE337" s="161">
        <f t="shared" si="84"/>
        <v>0</v>
      </c>
      <c r="BF337" s="161">
        <f t="shared" si="85"/>
        <v>889.66700000000003</v>
      </c>
      <c r="BG337" s="161">
        <f t="shared" si="86"/>
        <v>0</v>
      </c>
      <c r="BH337" s="161">
        <f t="shared" si="87"/>
        <v>0</v>
      </c>
      <c r="BI337" s="161">
        <f t="shared" si="88"/>
        <v>0</v>
      </c>
      <c r="BJ337" s="16" t="s">
        <v>85</v>
      </c>
      <c r="BK337" s="162">
        <f t="shared" si="89"/>
        <v>889.66700000000003</v>
      </c>
      <c r="BL337" s="16" t="s">
        <v>216</v>
      </c>
      <c r="BM337" s="160" t="s">
        <v>1069</v>
      </c>
    </row>
    <row r="338" spans="2:65" s="28" customFormat="1" ht="24.15" customHeight="1">
      <c r="B338" s="149"/>
      <c r="C338" s="167" t="s">
        <v>1070</v>
      </c>
      <c r="D338" s="167" t="s">
        <v>431</v>
      </c>
      <c r="E338" s="168" t="s">
        <v>1071</v>
      </c>
      <c r="F338" s="169" t="s">
        <v>1072</v>
      </c>
      <c r="G338" s="170" t="s">
        <v>154</v>
      </c>
      <c r="H338" s="171">
        <v>148.45099999999999</v>
      </c>
      <c r="I338" s="171">
        <v>28.646000000000001</v>
      </c>
      <c r="J338" s="171">
        <f t="shared" si="80"/>
        <v>4252.527</v>
      </c>
      <c r="K338" s="172"/>
      <c r="L338" s="173"/>
      <c r="M338" s="174"/>
      <c r="N338" s="175" t="s">
        <v>38</v>
      </c>
      <c r="O338" s="158">
        <v>0</v>
      </c>
      <c r="P338" s="158">
        <f t="shared" si="81"/>
        <v>0</v>
      </c>
      <c r="Q338" s="158">
        <v>2E-3</v>
      </c>
      <c r="R338" s="158">
        <f t="shared" si="82"/>
        <v>0.296902</v>
      </c>
      <c r="S338" s="158">
        <v>0</v>
      </c>
      <c r="T338" s="159">
        <f t="shared" si="83"/>
        <v>0</v>
      </c>
      <c r="AR338" s="160" t="s">
        <v>280</v>
      </c>
      <c r="AT338" s="160" t="s">
        <v>431</v>
      </c>
      <c r="AU338" s="160" t="s">
        <v>85</v>
      </c>
      <c r="AY338" s="16" t="s">
        <v>149</v>
      </c>
      <c r="BE338" s="161">
        <f t="shared" si="84"/>
        <v>0</v>
      </c>
      <c r="BF338" s="161">
        <f t="shared" si="85"/>
        <v>4252.527</v>
      </c>
      <c r="BG338" s="161">
        <f t="shared" si="86"/>
        <v>0</v>
      </c>
      <c r="BH338" s="161">
        <f t="shared" si="87"/>
        <v>0</v>
      </c>
      <c r="BI338" s="161">
        <f t="shared" si="88"/>
        <v>0</v>
      </c>
      <c r="BJ338" s="16" t="s">
        <v>85</v>
      </c>
      <c r="BK338" s="162">
        <f t="shared" si="89"/>
        <v>4252.527</v>
      </c>
      <c r="BL338" s="16" t="s">
        <v>216</v>
      </c>
      <c r="BM338" s="160" t="s">
        <v>1073</v>
      </c>
    </row>
    <row r="339" spans="2:65" s="28" customFormat="1" ht="16.5" customHeight="1">
      <c r="B339" s="149"/>
      <c r="C339" s="150" t="s">
        <v>1074</v>
      </c>
      <c r="D339" s="150" t="s">
        <v>151</v>
      </c>
      <c r="E339" s="151" t="s">
        <v>1075</v>
      </c>
      <c r="F339" s="152" t="s">
        <v>1076</v>
      </c>
      <c r="G339" s="153" t="s">
        <v>159</v>
      </c>
      <c r="H339" s="154">
        <v>3.7</v>
      </c>
      <c r="I339" s="154">
        <v>15.372</v>
      </c>
      <c r="J339" s="154">
        <f t="shared" si="80"/>
        <v>56.875999999999998</v>
      </c>
      <c r="K339" s="155"/>
      <c r="L339" s="29"/>
      <c r="M339" s="156"/>
      <c r="N339" s="157" t="s">
        <v>38</v>
      </c>
      <c r="O339" s="158">
        <v>0.55015999999999998</v>
      </c>
      <c r="P339" s="158">
        <f t="shared" si="81"/>
        <v>2.0355919999999998</v>
      </c>
      <c r="Q339" s="158">
        <v>9.1799999999999995E-5</v>
      </c>
      <c r="R339" s="158">
        <f t="shared" si="82"/>
        <v>3.3965999999999998E-4</v>
      </c>
      <c r="S339" s="158">
        <v>0</v>
      </c>
      <c r="T339" s="159">
        <f t="shared" si="83"/>
        <v>0</v>
      </c>
      <c r="AR339" s="160" t="s">
        <v>216</v>
      </c>
      <c r="AT339" s="160" t="s">
        <v>151</v>
      </c>
      <c r="AU339" s="160" t="s">
        <v>85</v>
      </c>
      <c r="AY339" s="16" t="s">
        <v>149</v>
      </c>
      <c r="BE339" s="161">
        <f t="shared" si="84"/>
        <v>0</v>
      </c>
      <c r="BF339" s="161">
        <f t="shared" si="85"/>
        <v>56.875999999999998</v>
      </c>
      <c r="BG339" s="161">
        <f t="shared" si="86"/>
        <v>0</v>
      </c>
      <c r="BH339" s="161">
        <f t="shared" si="87"/>
        <v>0</v>
      </c>
      <c r="BI339" s="161">
        <f t="shared" si="88"/>
        <v>0</v>
      </c>
      <c r="BJ339" s="16" t="s">
        <v>85</v>
      </c>
      <c r="BK339" s="162">
        <f t="shared" si="89"/>
        <v>56.875999999999998</v>
      </c>
      <c r="BL339" s="16" t="s">
        <v>216</v>
      </c>
      <c r="BM339" s="160" t="s">
        <v>1077</v>
      </c>
    </row>
    <row r="340" spans="2:65" s="28" customFormat="1" ht="24.15" customHeight="1">
      <c r="B340" s="149"/>
      <c r="C340" s="167" t="s">
        <v>1078</v>
      </c>
      <c r="D340" s="167" t="s">
        <v>431</v>
      </c>
      <c r="E340" s="168" t="s">
        <v>1079</v>
      </c>
      <c r="F340" s="169" t="s">
        <v>1080</v>
      </c>
      <c r="G340" s="170" t="s">
        <v>159</v>
      </c>
      <c r="H340" s="171">
        <v>3.7</v>
      </c>
      <c r="I340" s="171">
        <v>100</v>
      </c>
      <c r="J340" s="171">
        <f t="shared" si="80"/>
        <v>370</v>
      </c>
      <c r="K340" s="172"/>
      <c r="L340" s="173"/>
      <c r="M340" s="174"/>
      <c r="N340" s="175" t="s">
        <v>38</v>
      </c>
      <c r="O340" s="158">
        <v>0</v>
      </c>
      <c r="P340" s="158">
        <f t="shared" si="81"/>
        <v>0</v>
      </c>
      <c r="Q340" s="158">
        <v>2.63E-2</v>
      </c>
      <c r="R340" s="158">
        <f t="shared" si="82"/>
        <v>9.7310000000000008E-2</v>
      </c>
      <c r="S340" s="158">
        <v>0</v>
      </c>
      <c r="T340" s="159">
        <f t="shared" si="83"/>
        <v>0</v>
      </c>
      <c r="AR340" s="160" t="s">
        <v>280</v>
      </c>
      <c r="AT340" s="160" t="s">
        <v>431</v>
      </c>
      <c r="AU340" s="160" t="s">
        <v>85</v>
      </c>
      <c r="AY340" s="16" t="s">
        <v>149</v>
      </c>
      <c r="BE340" s="161">
        <f t="shared" si="84"/>
        <v>0</v>
      </c>
      <c r="BF340" s="161">
        <f t="shared" si="85"/>
        <v>370</v>
      </c>
      <c r="BG340" s="161">
        <f t="shared" si="86"/>
        <v>0</v>
      </c>
      <c r="BH340" s="161">
        <f t="shared" si="87"/>
        <v>0</v>
      </c>
      <c r="BI340" s="161">
        <f t="shared" si="88"/>
        <v>0</v>
      </c>
      <c r="BJ340" s="16" t="s">
        <v>85</v>
      </c>
      <c r="BK340" s="162">
        <f t="shared" si="89"/>
        <v>370</v>
      </c>
      <c r="BL340" s="16" t="s">
        <v>216</v>
      </c>
      <c r="BM340" s="160" t="s">
        <v>1081</v>
      </c>
    </row>
    <row r="341" spans="2:65" s="28" customFormat="1" ht="24.15" customHeight="1">
      <c r="B341" s="149"/>
      <c r="C341" s="150" t="s">
        <v>1082</v>
      </c>
      <c r="D341" s="150" t="s">
        <v>151</v>
      </c>
      <c r="E341" s="151" t="s">
        <v>1083</v>
      </c>
      <c r="F341" s="152" t="s">
        <v>1084</v>
      </c>
      <c r="G341" s="153" t="s">
        <v>154</v>
      </c>
      <c r="H341" s="154">
        <v>25.152999999999999</v>
      </c>
      <c r="I341" s="154">
        <v>350</v>
      </c>
      <c r="J341" s="154">
        <f t="shared" si="80"/>
        <v>8803.5499999999993</v>
      </c>
      <c r="K341" s="155"/>
      <c r="L341" s="29"/>
      <c r="M341" s="156"/>
      <c r="N341" s="157" t="s">
        <v>38</v>
      </c>
      <c r="O341" s="158">
        <v>0</v>
      </c>
      <c r="P341" s="158">
        <f t="shared" si="81"/>
        <v>0</v>
      </c>
      <c r="Q341" s="158">
        <v>0</v>
      </c>
      <c r="R341" s="158">
        <f t="shared" si="82"/>
        <v>0</v>
      </c>
      <c r="S341" s="158">
        <v>0</v>
      </c>
      <c r="T341" s="159">
        <f t="shared" si="83"/>
        <v>0</v>
      </c>
      <c r="AR341" s="160" t="s">
        <v>216</v>
      </c>
      <c r="AT341" s="160" t="s">
        <v>151</v>
      </c>
      <c r="AU341" s="160" t="s">
        <v>85</v>
      </c>
      <c r="AY341" s="16" t="s">
        <v>149</v>
      </c>
      <c r="BE341" s="161">
        <f t="shared" si="84"/>
        <v>0</v>
      </c>
      <c r="BF341" s="161">
        <f t="shared" si="85"/>
        <v>8803.5499999999993</v>
      </c>
      <c r="BG341" s="161">
        <f t="shared" si="86"/>
        <v>0</v>
      </c>
      <c r="BH341" s="161">
        <f t="shared" si="87"/>
        <v>0</v>
      </c>
      <c r="BI341" s="161">
        <f t="shared" si="88"/>
        <v>0</v>
      </c>
      <c r="BJ341" s="16" t="s">
        <v>85</v>
      </c>
      <c r="BK341" s="162">
        <f t="shared" si="89"/>
        <v>8803.5499999999993</v>
      </c>
      <c r="BL341" s="16" t="s">
        <v>216</v>
      </c>
      <c r="BM341" s="160" t="s">
        <v>1085</v>
      </c>
    </row>
    <row r="342" spans="2:65" s="28" customFormat="1" ht="24.15" customHeight="1">
      <c r="B342" s="149"/>
      <c r="C342" s="150" t="s">
        <v>1086</v>
      </c>
      <c r="D342" s="150" t="s">
        <v>151</v>
      </c>
      <c r="E342" s="151" t="s">
        <v>1087</v>
      </c>
      <c r="F342" s="152" t="s">
        <v>1088</v>
      </c>
      <c r="G342" s="153" t="s">
        <v>727</v>
      </c>
      <c r="H342" s="154">
        <v>161.93899999999999</v>
      </c>
      <c r="I342" s="154">
        <v>1.1000000000000001</v>
      </c>
      <c r="J342" s="154">
        <f t="shared" si="80"/>
        <v>178.13300000000001</v>
      </c>
      <c r="K342" s="155"/>
      <c r="L342" s="29"/>
      <c r="M342" s="156"/>
      <c r="N342" s="157" t="s">
        <v>38</v>
      </c>
      <c r="O342" s="158">
        <v>0</v>
      </c>
      <c r="P342" s="158">
        <f t="shared" si="81"/>
        <v>0</v>
      </c>
      <c r="Q342" s="158">
        <v>0</v>
      </c>
      <c r="R342" s="158">
        <f t="shared" si="82"/>
        <v>0</v>
      </c>
      <c r="S342" s="158">
        <v>0</v>
      </c>
      <c r="T342" s="159">
        <f t="shared" si="83"/>
        <v>0</v>
      </c>
      <c r="AR342" s="160" t="s">
        <v>216</v>
      </c>
      <c r="AT342" s="160" t="s">
        <v>151</v>
      </c>
      <c r="AU342" s="160" t="s">
        <v>85</v>
      </c>
      <c r="AY342" s="16" t="s">
        <v>149</v>
      </c>
      <c r="BE342" s="161">
        <f t="shared" si="84"/>
        <v>0</v>
      </c>
      <c r="BF342" s="161">
        <f t="shared" si="85"/>
        <v>178.13300000000001</v>
      </c>
      <c r="BG342" s="161">
        <f t="shared" si="86"/>
        <v>0</v>
      </c>
      <c r="BH342" s="161">
        <f t="shared" si="87"/>
        <v>0</v>
      </c>
      <c r="BI342" s="161">
        <f t="shared" si="88"/>
        <v>0</v>
      </c>
      <c r="BJ342" s="16" t="s">
        <v>85</v>
      </c>
      <c r="BK342" s="162">
        <f t="shared" si="89"/>
        <v>178.13300000000001</v>
      </c>
      <c r="BL342" s="16" t="s">
        <v>216</v>
      </c>
      <c r="BM342" s="160" t="s">
        <v>1089</v>
      </c>
    </row>
    <row r="343" spans="2:65" s="137" customFormat="1" ht="22.8" customHeight="1">
      <c r="B343" s="138"/>
      <c r="D343" s="139" t="s">
        <v>71</v>
      </c>
      <c r="E343" s="147" t="s">
        <v>1090</v>
      </c>
      <c r="F343" s="147" t="s">
        <v>1091</v>
      </c>
      <c r="J343" s="148">
        <f>BK343</f>
        <v>12800.463</v>
      </c>
      <c r="L343" s="138"/>
      <c r="M343" s="142"/>
      <c r="P343" s="143">
        <f>SUM(P344:P349)</f>
        <v>219.68860261</v>
      </c>
      <c r="R343" s="143">
        <f>SUM(R344:R349)</f>
        <v>5.6109436923999993</v>
      </c>
      <c r="T343" s="144">
        <f>SUM(T344:T349)</f>
        <v>0</v>
      </c>
      <c r="AR343" s="139" t="s">
        <v>85</v>
      </c>
      <c r="AT343" s="145" t="s">
        <v>71</v>
      </c>
      <c r="AU343" s="145" t="s">
        <v>79</v>
      </c>
      <c r="AY343" s="139" t="s">
        <v>149</v>
      </c>
      <c r="BK343" s="146">
        <f>SUM(BK344:BK349)</f>
        <v>12800.463</v>
      </c>
    </row>
    <row r="344" spans="2:65" s="28" customFormat="1" ht="24.15" customHeight="1">
      <c r="B344" s="149"/>
      <c r="C344" s="150" t="s">
        <v>1092</v>
      </c>
      <c r="D344" s="150" t="s">
        <v>151</v>
      </c>
      <c r="E344" s="151" t="s">
        <v>1093</v>
      </c>
      <c r="F344" s="152" t="s">
        <v>1094</v>
      </c>
      <c r="G344" s="153" t="s">
        <v>154</v>
      </c>
      <c r="H344" s="154">
        <v>5.0389999999999997</v>
      </c>
      <c r="I344" s="154">
        <v>27.635999999999999</v>
      </c>
      <c r="J344" s="154">
        <f t="shared" ref="J344:J349" si="90">ROUND(I344*H344,3)</f>
        <v>139.25800000000001</v>
      </c>
      <c r="K344" s="155"/>
      <c r="L344" s="29"/>
      <c r="M344" s="156"/>
      <c r="N344" s="157" t="s">
        <v>38</v>
      </c>
      <c r="O344" s="158">
        <v>1.1595500000000001</v>
      </c>
      <c r="P344" s="158">
        <f t="shared" ref="P344:P349" si="91">O344*H344</f>
        <v>5.8429724500000004</v>
      </c>
      <c r="Q344" s="158">
        <v>3.7499999999999999E-3</v>
      </c>
      <c r="R344" s="158">
        <f t="shared" ref="R344:R349" si="92">Q344*H344</f>
        <v>1.889625E-2</v>
      </c>
      <c r="S344" s="158">
        <v>0</v>
      </c>
      <c r="T344" s="159">
        <f t="shared" ref="T344:T349" si="93">S344*H344</f>
        <v>0</v>
      </c>
      <c r="AR344" s="160" t="s">
        <v>216</v>
      </c>
      <c r="AT344" s="160" t="s">
        <v>151</v>
      </c>
      <c r="AU344" s="160" t="s">
        <v>85</v>
      </c>
      <c r="AY344" s="16" t="s">
        <v>149</v>
      </c>
      <c r="BE344" s="161">
        <f t="shared" ref="BE344:BE349" si="94">IF(N344="základná",J344,0)</f>
        <v>0</v>
      </c>
      <c r="BF344" s="161">
        <f t="shared" ref="BF344:BF349" si="95">IF(N344="znížená",J344,0)</f>
        <v>139.25800000000001</v>
      </c>
      <c r="BG344" s="161">
        <f t="shared" ref="BG344:BG349" si="96">IF(N344="zákl. prenesená",J344,0)</f>
        <v>0</v>
      </c>
      <c r="BH344" s="161">
        <f t="shared" ref="BH344:BH349" si="97">IF(N344="zníž. prenesená",J344,0)</f>
        <v>0</v>
      </c>
      <c r="BI344" s="161">
        <f t="shared" ref="BI344:BI349" si="98">IF(N344="nulová",J344,0)</f>
        <v>0</v>
      </c>
      <c r="BJ344" s="16" t="s">
        <v>85</v>
      </c>
      <c r="BK344" s="162">
        <f t="shared" ref="BK344:BK349" si="99">ROUND(I344*H344,3)</f>
        <v>139.25800000000001</v>
      </c>
      <c r="BL344" s="16" t="s">
        <v>216</v>
      </c>
      <c r="BM344" s="160" t="s">
        <v>1095</v>
      </c>
    </row>
    <row r="345" spans="2:65" s="28" customFormat="1" ht="24.15" customHeight="1">
      <c r="B345" s="149"/>
      <c r="C345" s="150" t="s">
        <v>1096</v>
      </c>
      <c r="D345" s="150" t="s">
        <v>151</v>
      </c>
      <c r="E345" s="151" t="s">
        <v>1097</v>
      </c>
      <c r="F345" s="152" t="s">
        <v>1098</v>
      </c>
      <c r="G345" s="153" t="s">
        <v>159</v>
      </c>
      <c r="H345" s="154">
        <v>5.5919999999999996</v>
      </c>
      <c r="I345" s="154">
        <v>8.4179999999999993</v>
      </c>
      <c r="J345" s="154">
        <f t="shared" si="90"/>
        <v>47.073</v>
      </c>
      <c r="K345" s="155"/>
      <c r="L345" s="29"/>
      <c r="M345" s="156"/>
      <c r="N345" s="157" t="s">
        <v>38</v>
      </c>
      <c r="O345" s="158">
        <v>0.37223000000000001</v>
      </c>
      <c r="P345" s="158">
        <f t="shared" si="91"/>
        <v>2.0815101600000001</v>
      </c>
      <c r="Q345" s="158">
        <v>3.7847000000000002E-3</v>
      </c>
      <c r="R345" s="158">
        <f t="shared" si="92"/>
        <v>2.1164042399999999E-2</v>
      </c>
      <c r="S345" s="158">
        <v>0</v>
      </c>
      <c r="T345" s="159">
        <f t="shared" si="93"/>
        <v>0</v>
      </c>
      <c r="AR345" s="160" t="s">
        <v>216</v>
      </c>
      <c r="AT345" s="160" t="s">
        <v>151</v>
      </c>
      <c r="AU345" s="160" t="s">
        <v>85</v>
      </c>
      <c r="AY345" s="16" t="s">
        <v>149</v>
      </c>
      <c r="BE345" s="161">
        <f t="shared" si="94"/>
        <v>0</v>
      </c>
      <c r="BF345" s="161">
        <f t="shared" si="95"/>
        <v>47.073</v>
      </c>
      <c r="BG345" s="161">
        <f t="shared" si="96"/>
        <v>0</v>
      </c>
      <c r="BH345" s="161">
        <f t="shared" si="97"/>
        <v>0</v>
      </c>
      <c r="BI345" s="161">
        <f t="shared" si="98"/>
        <v>0</v>
      </c>
      <c r="BJ345" s="16" t="s">
        <v>85</v>
      </c>
      <c r="BK345" s="162">
        <f t="shared" si="99"/>
        <v>47.073</v>
      </c>
      <c r="BL345" s="16" t="s">
        <v>216</v>
      </c>
      <c r="BM345" s="160" t="s">
        <v>1099</v>
      </c>
    </row>
    <row r="346" spans="2:65" s="28" customFormat="1" ht="21.75" customHeight="1">
      <c r="B346" s="149"/>
      <c r="C346" s="150" t="s">
        <v>1100</v>
      </c>
      <c r="D346" s="150" t="s">
        <v>151</v>
      </c>
      <c r="E346" s="151" t="s">
        <v>1101</v>
      </c>
      <c r="F346" s="152" t="s">
        <v>1102</v>
      </c>
      <c r="G346" s="153" t="s">
        <v>159</v>
      </c>
      <c r="H346" s="154">
        <v>153.62</v>
      </c>
      <c r="I346" s="154">
        <v>6.9480000000000004</v>
      </c>
      <c r="J346" s="154">
        <f t="shared" si="90"/>
        <v>1067.3520000000001</v>
      </c>
      <c r="K346" s="155"/>
      <c r="L346" s="29"/>
      <c r="M346" s="156"/>
      <c r="N346" s="157" t="s">
        <v>38</v>
      </c>
      <c r="O346" s="158">
        <v>0.29499999999999998</v>
      </c>
      <c r="P346" s="158">
        <f t="shared" si="91"/>
        <v>45.317900000000002</v>
      </c>
      <c r="Q346" s="158">
        <v>4.1099999999999999E-3</v>
      </c>
      <c r="R346" s="158">
        <f t="shared" si="92"/>
        <v>0.6313782</v>
      </c>
      <c r="S346" s="158">
        <v>0</v>
      </c>
      <c r="T346" s="159">
        <f t="shared" si="93"/>
        <v>0</v>
      </c>
      <c r="AR346" s="160" t="s">
        <v>216</v>
      </c>
      <c r="AT346" s="160" t="s">
        <v>151</v>
      </c>
      <c r="AU346" s="160" t="s">
        <v>85</v>
      </c>
      <c r="AY346" s="16" t="s">
        <v>149</v>
      </c>
      <c r="BE346" s="161">
        <f t="shared" si="94"/>
        <v>0</v>
      </c>
      <c r="BF346" s="161">
        <f t="shared" si="95"/>
        <v>1067.3520000000001</v>
      </c>
      <c r="BG346" s="161">
        <f t="shared" si="96"/>
        <v>0</v>
      </c>
      <c r="BH346" s="161">
        <f t="shared" si="97"/>
        <v>0</v>
      </c>
      <c r="BI346" s="161">
        <f t="shared" si="98"/>
        <v>0</v>
      </c>
      <c r="BJ346" s="16" t="s">
        <v>85</v>
      </c>
      <c r="BK346" s="162">
        <f t="shared" si="99"/>
        <v>1067.3520000000001</v>
      </c>
      <c r="BL346" s="16" t="s">
        <v>216</v>
      </c>
      <c r="BM346" s="160" t="s">
        <v>1103</v>
      </c>
    </row>
    <row r="347" spans="2:65" s="28" customFormat="1" ht="24.15" customHeight="1">
      <c r="B347" s="149"/>
      <c r="C347" s="150" t="s">
        <v>1104</v>
      </c>
      <c r="D347" s="150" t="s">
        <v>151</v>
      </c>
      <c r="E347" s="151" t="s">
        <v>1105</v>
      </c>
      <c r="F347" s="152" t="s">
        <v>1106</v>
      </c>
      <c r="G347" s="153" t="s">
        <v>154</v>
      </c>
      <c r="H347" s="154">
        <v>209.63</v>
      </c>
      <c r="I347" s="154">
        <v>24.19</v>
      </c>
      <c r="J347" s="154">
        <f t="shared" si="90"/>
        <v>5070.95</v>
      </c>
      <c r="K347" s="155"/>
      <c r="L347" s="29"/>
      <c r="M347" s="156"/>
      <c r="N347" s="157" t="s">
        <v>38</v>
      </c>
      <c r="O347" s="158">
        <v>0.79400000000000004</v>
      </c>
      <c r="P347" s="158">
        <f t="shared" si="91"/>
        <v>166.44622000000001</v>
      </c>
      <c r="Q347" s="158">
        <v>3.2000000000000002E-3</v>
      </c>
      <c r="R347" s="158">
        <f t="shared" si="92"/>
        <v>0.67081599999999997</v>
      </c>
      <c r="S347" s="158">
        <v>0</v>
      </c>
      <c r="T347" s="159">
        <f t="shared" si="93"/>
        <v>0</v>
      </c>
      <c r="AR347" s="160" t="s">
        <v>216</v>
      </c>
      <c r="AT347" s="160" t="s">
        <v>151</v>
      </c>
      <c r="AU347" s="160" t="s">
        <v>85</v>
      </c>
      <c r="AY347" s="16" t="s">
        <v>149</v>
      </c>
      <c r="BE347" s="161">
        <f t="shared" si="94"/>
        <v>0</v>
      </c>
      <c r="BF347" s="161">
        <f t="shared" si="95"/>
        <v>5070.95</v>
      </c>
      <c r="BG347" s="161">
        <f t="shared" si="96"/>
        <v>0</v>
      </c>
      <c r="BH347" s="161">
        <f t="shared" si="97"/>
        <v>0</v>
      </c>
      <c r="BI347" s="161">
        <f t="shared" si="98"/>
        <v>0</v>
      </c>
      <c r="BJ347" s="16" t="s">
        <v>85</v>
      </c>
      <c r="BK347" s="162">
        <f t="shared" si="99"/>
        <v>5070.95</v>
      </c>
      <c r="BL347" s="16" t="s">
        <v>216</v>
      </c>
      <c r="BM347" s="160" t="s">
        <v>1107</v>
      </c>
    </row>
    <row r="348" spans="2:65" s="28" customFormat="1" ht="33" customHeight="1">
      <c r="B348" s="149"/>
      <c r="C348" s="167" t="s">
        <v>1108</v>
      </c>
      <c r="D348" s="167" t="s">
        <v>431</v>
      </c>
      <c r="E348" s="168" t="s">
        <v>1109</v>
      </c>
      <c r="F348" s="169" t="s">
        <v>1110</v>
      </c>
      <c r="G348" s="170" t="s">
        <v>154</v>
      </c>
      <c r="H348" s="171">
        <v>239.81399999999999</v>
      </c>
      <c r="I348" s="171">
        <v>25</v>
      </c>
      <c r="J348" s="171">
        <f t="shared" si="90"/>
        <v>5995.35</v>
      </c>
      <c r="K348" s="172"/>
      <c r="L348" s="173"/>
      <c r="M348" s="174"/>
      <c r="N348" s="175" t="s">
        <v>38</v>
      </c>
      <c r="O348" s="158">
        <v>0</v>
      </c>
      <c r="P348" s="158">
        <f t="shared" si="91"/>
        <v>0</v>
      </c>
      <c r="Q348" s="158">
        <v>1.78E-2</v>
      </c>
      <c r="R348" s="158">
        <f t="shared" si="92"/>
        <v>4.2686891999999999</v>
      </c>
      <c r="S348" s="158">
        <v>0</v>
      </c>
      <c r="T348" s="159">
        <f t="shared" si="93"/>
        <v>0</v>
      </c>
      <c r="AR348" s="160" t="s">
        <v>280</v>
      </c>
      <c r="AT348" s="160" t="s">
        <v>431</v>
      </c>
      <c r="AU348" s="160" t="s">
        <v>85</v>
      </c>
      <c r="AY348" s="16" t="s">
        <v>149</v>
      </c>
      <c r="BE348" s="161">
        <f t="shared" si="94"/>
        <v>0</v>
      </c>
      <c r="BF348" s="161">
        <f t="shared" si="95"/>
        <v>5995.35</v>
      </c>
      <c r="BG348" s="161">
        <f t="shared" si="96"/>
        <v>0</v>
      </c>
      <c r="BH348" s="161">
        <f t="shared" si="97"/>
        <v>0</v>
      </c>
      <c r="BI348" s="161">
        <f t="shared" si="98"/>
        <v>0</v>
      </c>
      <c r="BJ348" s="16" t="s">
        <v>85</v>
      </c>
      <c r="BK348" s="162">
        <f t="shared" si="99"/>
        <v>5995.35</v>
      </c>
      <c r="BL348" s="16" t="s">
        <v>216</v>
      </c>
      <c r="BM348" s="160" t="s">
        <v>1111</v>
      </c>
    </row>
    <row r="349" spans="2:65" s="28" customFormat="1" ht="24.15" customHeight="1">
      <c r="B349" s="149"/>
      <c r="C349" s="150" t="s">
        <v>1112</v>
      </c>
      <c r="D349" s="150" t="s">
        <v>151</v>
      </c>
      <c r="E349" s="151" t="s">
        <v>1113</v>
      </c>
      <c r="F349" s="152" t="s">
        <v>1114</v>
      </c>
      <c r="G349" s="153" t="s">
        <v>727</v>
      </c>
      <c r="H349" s="154">
        <v>123.2</v>
      </c>
      <c r="I349" s="154">
        <v>3.9</v>
      </c>
      <c r="J349" s="154">
        <f t="shared" si="90"/>
        <v>480.48</v>
      </c>
      <c r="K349" s="155"/>
      <c r="L349" s="29"/>
      <c r="M349" s="156"/>
      <c r="N349" s="157" t="s">
        <v>38</v>
      </c>
      <c r="O349" s="158">
        <v>0</v>
      </c>
      <c r="P349" s="158">
        <f t="shared" si="91"/>
        <v>0</v>
      </c>
      <c r="Q349" s="158">
        <v>0</v>
      </c>
      <c r="R349" s="158">
        <f t="shared" si="92"/>
        <v>0</v>
      </c>
      <c r="S349" s="158">
        <v>0</v>
      </c>
      <c r="T349" s="159">
        <f t="shared" si="93"/>
        <v>0</v>
      </c>
      <c r="AR349" s="160" t="s">
        <v>216</v>
      </c>
      <c r="AT349" s="160" t="s">
        <v>151</v>
      </c>
      <c r="AU349" s="160" t="s">
        <v>85</v>
      </c>
      <c r="AY349" s="16" t="s">
        <v>149</v>
      </c>
      <c r="BE349" s="161">
        <f t="shared" si="94"/>
        <v>0</v>
      </c>
      <c r="BF349" s="161">
        <f t="shared" si="95"/>
        <v>480.48</v>
      </c>
      <c r="BG349" s="161">
        <f t="shared" si="96"/>
        <v>0</v>
      </c>
      <c r="BH349" s="161">
        <f t="shared" si="97"/>
        <v>0</v>
      </c>
      <c r="BI349" s="161">
        <f t="shared" si="98"/>
        <v>0</v>
      </c>
      <c r="BJ349" s="16" t="s">
        <v>85</v>
      </c>
      <c r="BK349" s="162">
        <f t="shared" si="99"/>
        <v>480.48</v>
      </c>
      <c r="BL349" s="16" t="s">
        <v>216</v>
      </c>
      <c r="BM349" s="160" t="s">
        <v>1115</v>
      </c>
    </row>
    <row r="350" spans="2:65" s="137" customFormat="1" ht="22.8" customHeight="1">
      <c r="B350" s="138"/>
      <c r="D350" s="139" t="s">
        <v>71</v>
      </c>
      <c r="E350" s="147" t="s">
        <v>395</v>
      </c>
      <c r="F350" s="147" t="s">
        <v>396</v>
      </c>
      <c r="J350" s="148">
        <f>BK350</f>
        <v>27334.605</v>
      </c>
      <c r="L350" s="138"/>
      <c r="M350" s="142"/>
      <c r="P350" s="143">
        <f>SUM(P351:P354)</f>
        <v>238.60734400000001</v>
      </c>
      <c r="R350" s="143">
        <f>SUM(R351:R354)</f>
        <v>1.9560951999999998</v>
      </c>
      <c r="T350" s="144">
        <f>SUM(T351:T354)</f>
        <v>0</v>
      </c>
      <c r="AR350" s="139" t="s">
        <v>85</v>
      </c>
      <c r="AT350" s="145" t="s">
        <v>71</v>
      </c>
      <c r="AU350" s="145" t="s">
        <v>79</v>
      </c>
      <c r="AY350" s="139" t="s">
        <v>149</v>
      </c>
      <c r="BK350" s="146">
        <f>SUM(BK351:BK354)</f>
        <v>27334.605</v>
      </c>
    </row>
    <row r="351" spans="2:65" s="28" customFormat="1" ht="16.5" customHeight="1">
      <c r="B351" s="149"/>
      <c r="C351" s="150" t="s">
        <v>1116</v>
      </c>
      <c r="D351" s="150" t="s">
        <v>151</v>
      </c>
      <c r="E351" s="151" t="s">
        <v>1117</v>
      </c>
      <c r="F351" s="152" t="s">
        <v>1118</v>
      </c>
      <c r="G351" s="153" t="s">
        <v>159</v>
      </c>
      <c r="H351" s="154">
        <v>450.94400000000002</v>
      </c>
      <c r="I351" s="154">
        <v>7.2009999999999996</v>
      </c>
      <c r="J351" s="154">
        <f>ROUND(I351*H351,3)</f>
        <v>3247.248</v>
      </c>
      <c r="K351" s="155"/>
      <c r="L351" s="29"/>
      <c r="M351" s="156"/>
      <c r="N351" s="157" t="s">
        <v>38</v>
      </c>
      <c r="O351" s="158">
        <v>0.251</v>
      </c>
      <c r="P351" s="158">
        <f>O351*H351</f>
        <v>113.18694400000001</v>
      </c>
      <c r="Q351" s="158">
        <v>5.0000000000000002E-5</v>
      </c>
      <c r="R351" s="158">
        <f>Q351*H351</f>
        <v>2.2547200000000003E-2</v>
      </c>
      <c r="S351" s="158">
        <v>0</v>
      </c>
      <c r="T351" s="159">
        <f>S351*H351</f>
        <v>0</v>
      </c>
      <c r="AR351" s="160" t="s">
        <v>216</v>
      </c>
      <c r="AT351" s="160" t="s">
        <v>151</v>
      </c>
      <c r="AU351" s="160" t="s">
        <v>85</v>
      </c>
      <c r="AY351" s="16" t="s">
        <v>149</v>
      </c>
      <c r="BE351" s="161">
        <f>IF(N351="základná",J351,0)</f>
        <v>0</v>
      </c>
      <c r="BF351" s="161">
        <f>IF(N351="znížená",J351,0)</f>
        <v>3247.248</v>
      </c>
      <c r="BG351" s="161">
        <f>IF(N351="zákl. prenesená",J351,0)</f>
        <v>0</v>
      </c>
      <c r="BH351" s="161">
        <f>IF(N351="zníž. prenesená",J351,0)</f>
        <v>0</v>
      </c>
      <c r="BI351" s="161">
        <f>IF(N351="nulová",J351,0)</f>
        <v>0</v>
      </c>
      <c r="BJ351" s="16" t="s">
        <v>85</v>
      </c>
      <c r="BK351" s="162">
        <f>ROUND(I351*H351,3)</f>
        <v>3247.248</v>
      </c>
      <c r="BL351" s="16" t="s">
        <v>216</v>
      </c>
      <c r="BM351" s="160" t="s">
        <v>1119</v>
      </c>
    </row>
    <row r="352" spans="2:65" s="28" customFormat="1" ht="24.15" customHeight="1">
      <c r="B352" s="149"/>
      <c r="C352" s="150" t="s">
        <v>1120</v>
      </c>
      <c r="D352" s="150" t="s">
        <v>151</v>
      </c>
      <c r="E352" s="151" t="s">
        <v>1121</v>
      </c>
      <c r="F352" s="152" t="s">
        <v>1122</v>
      </c>
      <c r="G352" s="153" t="s">
        <v>154</v>
      </c>
      <c r="H352" s="154">
        <v>580.65</v>
      </c>
      <c r="I352" s="154">
        <v>5.4610000000000003</v>
      </c>
      <c r="J352" s="154">
        <f>ROUND(I352*H352,3)</f>
        <v>3170.93</v>
      </c>
      <c r="K352" s="155"/>
      <c r="L352" s="29"/>
      <c r="M352" s="156"/>
      <c r="N352" s="157" t="s">
        <v>38</v>
      </c>
      <c r="O352" s="158">
        <v>0.216</v>
      </c>
      <c r="P352" s="158">
        <f>O352*H352</f>
        <v>125.4204</v>
      </c>
      <c r="Q352" s="158">
        <v>0</v>
      </c>
      <c r="R352" s="158">
        <f>Q352*H352</f>
        <v>0</v>
      </c>
      <c r="S352" s="158">
        <v>0</v>
      </c>
      <c r="T352" s="159">
        <f>S352*H352</f>
        <v>0</v>
      </c>
      <c r="AR352" s="160" t="s">
        <v>216</v>
      </c>
      <c r="AT352" s="160" t="s">
        <v>151</v>
      </c>
      <c r="AU352" s="160" t="s">
        <v>85</v>
      </c>
      <c r="AY352" s="16" t="s">
        <v>149</v>
      </c>
      <c r="BE352" s="161">
        <f>IF(N352="základná",J352,0)</f>
        <v>0</v>
      </c>
      <c r="BF352" s="161">
        <f>IF(N352="znížená",J352,0)</f>
        <v>3170.93</v>
      </c>
      <c r="BG352" s="161">
        <f>IF(N352="zákl. prenesená",J352,0)</f>
        <v>0</v>
      </c>
      <c r="BH352" s="161">
        <f>IF(N352="zníž. prenesená",J352,0)</f>
        <v>0</v>
      </c>
      <c r="BI352" s="161">
        <f>IF(N352="nulová",J352,0)</f>
        <v>0</v>
      </c>
      <c r="BJ352" s="16" t="s">
        <v>85</v>
      </c>
      <c r="BK352" s="162">
        <f>ROUND(I352*H352,3)</f>
        <v>3170.93</v>
      </c>
      <c r="BL352" s="16" t="s">
        <v>216</v>
      </c>
      <c r="BM352" s="160" t="s">
        <v>1123</v>
      </c>
    </row>
    <row r="353" spans="2:65" s="28" customFormat="1" ht="24.15" customHeight="1">
      <c r="B353" s="149"/>
      <c r="C353" s="167" t="s">
        <v>1124</v>
      </c>
      <c r="D353" s="167" t="s">
        <v>431</v>
      </c>
      <c r="E353" s="168" t="s">
        <v>1125</v>
      </c>
      <c r="F353" s="169" t="s">
        <v>1126</v>
      </c>
      <c r="G353" s="170" t="s">
        <v>154</v>
      </c>
      <c r="H353" s="171">
        <v>644.51599999999996</v>
      </c>
      <c r="I353" s="171">
        <v>32.305</v>
      </c>
      <c r="J353" s="171">
        <f>ROUND(I353*H353,3)</f>
        <v>20821.089</v>
      </c>
      <c r="K353" s="172"/>
      <c r="L353" s="173"/>
      <c r="M353" s="174"/>
      <c r="N353" s="175" t="s">
        <v>38</v>
      </c>
      <c r="O353" s="158">
        <v>0</v>
      </c>
      <c r="P353" s="158">
        <f>O353*H353</f>
        <v>0</v>
      </c>
      <c r="Q353" s="158">
        <v>3.0000000000000001E-3</v>
      </c>
      <c r="R353" s="158">
        <f>Q353*H353</f>
        <v>1.9335479999999998</v>
      </c>
      <c r="S353" s="158">
        <v>0</v>
      </c>
      <c r="T353" s="159">
        <f>S353*H353</f>
        <v>0</v>
      </c>
      <c r="AR353" s="160" t="s">
        <v>280</v>
      </c>
      <c r="AT353" s="160" t="s">
        <v>431</v>
      </c>
      <c r="AU353" s="160" t="s">
        <v>85</v>
      </c>
      <c r="AY353" s="16" t="s">
        <v>149</v>
      </c>
      <c r="BE353" s="161">
        <f>IF(N353="základná",J353,0)</f>
        <v>0</v>
      </c>
      <c r="BF353" s="161">
        <f>IF(N353="znížená",J353,0)</f>
        <v>20821.089</v>
      </c>
      <c r="BG353" s="161">
        <f>IF(N353="zákl. prenesená",J353,0)</f>
        <v>0</v>
      </c>
      <c r="BH353" s="161">
        <f>IF(N353="zníž. prenesená",J353,0)</f>
        <v>0</v>
      </c>
      <c r="BI353" s="161">
        <f>IF(N353="nulová",J353,0)</f>
        <v>0</v>
      </c>
      <c r="BJ353" s="16" t="s">
        <v>85</v>
      </c>
      <c r="BK353" s="162">
        <f>ROUND(I353*H353,3)</f>
        <v>20821.089</v>
      </c>
      <c r="BL353" s="16" t="s">
        <v>216</v>
      </c>
      <c r="BM353" s="160" t="s">
        <v>1127</v>
      </c>
    </row>
    <row r="354" spans="2:65" s="28" customFormat="1" ht="24.15" customHeight="1">
      <c r="B354" s="149"/>
      <c r="C354" s="150" t="s">
        <v>1128</v>
      </c>
      <c r="D354" s="150" t="s">
        <v>151</v>
      </c>
      <c r="E354" s="151" t="s">
        <v>1129</v>
      </c>
      <c r="F354" s="152" t="s">
        <v>1130</v>
      </c>
      <c r="G354" s="153" t="s">
        <v>727</v>
      </c>
      <c r="H354" s="154">
        <v>272.39299999999997</v>
      </c>
      <c r="I354" s="154">
        <v>0.35</v>
      </c>
      <c r="J354" s="154">
        <f>ROUND(I354*H354,3)</f>
        <v>95.337999999999994</v>
      </c>
      <c r="K354" s="155"/>
      <c r="L354" s="29"/>
      <c r="M354" s="156"/>
      <c r="N354" s="157" t="s">
        <v>38</v>
      </c>
      <c r="O354" s="158">
        <v>0</v>
      </c>
      <c r="P354" s="158">
        <f>O354*H354</f>
        <v>0</v>
      </c>
      <c r="Q354" s="158">
        <v>0</v>
      </c>
      <c r="R354" s="158">
        <f>Q354*H354</f>
        <v>0</v>
      </c>
      <c r="S354" s="158">
        <v>0</v>
      </c>
      <c r="T354" s="159">
        <f>S354*H354</f>
        <v>0</v>
      </c>
      <c r="AR354" s="160" t="s">
        <v>216</v>
      </c>
      <c r="AT354" s="160" t="s">
        <v>151</v>
      </c>
      <c r="AU354" s="160" t="s">
        <v>85</v>
      </c>
      <c r="AY354" s="16" t="s">
        <v>149</v>
      </c>
      <c r="BE354" s="161">
        <f>IF(N354="základná",J354,0)</f>
        <v>0</v>
      </c>
      <c r="BF354" s="161">
        <f>IF(N354="znížená",J354,0)</f>
        <v>95.337999999999994</v>
      </c>
      <c r="BG354" s="161">
        <f>IF(N354="zákl. prenesená",J354,0)</f>
        <v>0</v>
      </c>
      <c r="BH354" s="161">
        <f>IF(N354="zníž. prenesená",J354,0)</f>
        <v>0</v>
      </c>
      <c r="BI354" s="161">
        <f>IF(N354="nulová",J354,0)</f>
        <v>0</v>
      </c>
      <c r="BJ354" s="16" t="s">
        <v>85</v>
      </c>
      <c r="BK354" s="162">
        <f>ROUND(I354*H354,3)</f>
        <v>95.337999999999994</v>
      </c>
      <c r="BL354" s="16" t="s">
        <v>216</v>
      </c>
      <c r="BM354" s="160" t="s">
        <v>1131</v>
      </c>
    </row>
    <row r="355" spans="2:65" s="137" customFormat="1" ht="22.8" customHeight="1">
      <c r="B355" s="138"/>
      <c r="D355" s="139" t="s">
        <v>71</v>
      </c>
      <c r="E355" s="147" t="s">
        <v>1132</v>
      </c>
      <c r="F355" s="147" t="s">
        <v>1133</v>
      </c>
      <c r="J355" s="148">
        <f>BK355</f>
        <v>23374.763000000003</v>
      </c>
      <c r="L355" s="138"/>
      <c r="M355" s="142"/>
      <c r="P355" s="143">
        <f>SUM(P356:P358)</f>
        <v>372.36995400000001</v>
      </c>
      <c r="R355" s="143">
        <f>SUM(R356:R358)</f>
        <v>10.403238720000001</v>
      </c>
      <c r="T355" s="144">
        <f>SUM(T356:T358)</f>
        <v>0</v>
      </c>
      <c r="AR355" s="139" t="s">
        <v>85</v>
      </c>
      <c r="AT355" s="145" t="s">
        <v>71</v>
      </c>
      <c r="AU355" s="145" t="s">
        <v>79</v>
      </c>
      <c r="AY355" s="139" t="s">
        <v>149</v>
      </c>
      <c r="BK355" s="146">
        <f>SUM(BK356:BK358)</f>
        <v>23374.763000000003</v>
      </c>
    </row>
    <row r="356" spans="2:65" s="28" customFormat="1" ht="24.15" customHeight="1">
      <c r="B356" s="149"/>
      <c r="C356" s="150" t="s">
        <v>1134</v>
      </c>
      <c r="D356" s="150" t="s">
        <v>151</v>
      </c>
      <c r="E356" s="151" t="s">
        <v>1135</v>
      </c>
      <c r="F356" s="152" t="s">
        <v>1136</v>
      </c>
      <c r="G356" s="153" t="s">
        <v>154</v>
      </c>
      <c r="H356" s="154">
        <v>412.827</v>
      </c>
      <c r="I356" s="154">
        <v>24.167000000000002</v>
      </c>
      <c r="J356" s="154">
        <f>ROUND(I356*H356,3)</f>
        <v>9976.7900000000009</v>
      </c>
      <c r="K356" s="155"/>
      <c r="L356" s="29"/>
      <c r="M356" s="156"/>
      <c r="N356" s="157" t="s">
        <v>38</v>
      </c>
      <c r="O356" s="158">
        <v>0.90200000000000002</v>
      </c>
      <c r="P356" s="158">
        <f>O356*H356</f>
        <v>372.36995400000001</v>
      </c>
      <c r="Q356" s="158">
        <v>3.3600000000000001E-3</v>
      </c>
      <c r="R356" s="158">
        <f>Q356*H356</f>
        <v>1.38709872</v>
      </c>
      <c r="S356" s="158">
        <v>0</v>
      </c>
      <c r="T356" s="159">
        <f>S356*H356</f>
        <v>0</v>
      </c>
      <c r="AR356" s="160" t="s">
        <v>216</v>
      </c>
      <c r="AT356" s="160" t="s">
        <v>151</v>
      </c>
      <c r="AU356" s="160" t="s">
        <v>85</v>
      </c>
      <c r="AY356" s="16" t="s">
        <v>149</v>
      </c>
      <c r="BE356" s="161">
        <f>IF(N356="základná",J356,0)</f>
        <v>0</v>
      </c>
      <c r="BF356" s="161">
        <f>IF(N356="znížená",J356,0)</f>
        <v>9976.7900000000009</v>
      </c>
      <c r="BG356" s="161">
        <f>IF(N356="zákl. prenesená",J356,0)</f>
        <v>0</v>
      </c>
      <c r="BH356" s="161">
        <f>IF(N356="zníž. prenesená",J356,0)</f>
        <v>0</v>
      </c>
      <c r="BI356" s="161">
        <f>IF(N356="nulová",J356,0)</f>
        <v>0</v>
      </c>
      <c r="BJ356" s="16" t="s">
        <v>85</v>
      </c>
      <c r="BK356" s="162">
        <f>ROUND(I356*H356,3)</f>
        <v>9976.7900000000009</v>
      </c>
      <c r="BL356" s="16" t="s">
        <v>216</v>
      </c>
      <c r="BM356" s="160" t="s">
        <v>1137</v>
      </c>
    </row>
    <row r="357" spans="2:65" s="28" customFormat="1" ht="24.15" customHeight="1">
      <c r="B357" s="149"/>
      <c r="C357" s="167" t="s">
        <v>1138</v>
      </c>
      <c r="D357" s="167" t="s">
        <v>431</v>
      </c>
      <c r="E357" s="168" t="s">
        <v>1139</v>
      </c>
      <c r="F357" s="169" t="s">
        <v>1140</v>
      </c>
      <c r="G357" s="170" t="s">
        <v>154</v>
      </c>
      <c r="H357" s="171">
        <v>429.34</v>
      </c>
      <c r="I357" s="171">
        <v>30.033999999999999</v>
      </c>
      <c r="J357" s="171">
        <f>ROUND(I357*H357,3)</f>
        <v>12894.798000000001</v>
      </c>
      <c r="K357" s="172"/>
      <c r="L357" s="173"/>
      <c r="M357" s="174"/>
      <c r="N357" s="175" t="s">
        <v>38</v>
      </c>
      <c r="O357" s="158">
        <v>0</v>
      </c>
      <c r="P357" s="158">
        <f>O357*H357</f>
        <v>0</v>
      </c>
      <c r="Q357" s="158">
        <v>2.1000000000000001E-2</v>
      </c>
      <c r="R357" s="158">
        <f>Q357*H357</f>
        <v>9.01614</v>
      </c>
      <c r="S357" s="158">
        <v>0</v>
      </c>
      <c r="T357" s="159">
        <f>S357*H357</f>
        <v>0</v>
      </c>
      <c r="AR357" s="160" t="s">
        <v>280</v>
      </c>
      <c r="AT357" s="160" t="s">
        <v>431</v>
      </c>
      <c r="AU357" s="160" t="s">
        <v>85</v>
      </c>
      <c r="AY357" s="16" t="s">
        <v>149</v>
      </c>
      <c r="BE357" s="161">
        <f>IF(N357="základná",J357,0)</f>
        <v>0</v>
      </c>
      <c r="BF357" s="161">
        <f>IF(N357="znížená",J357,0)</f>
        <v>12894.798000000001</v>
      </c>
      <c r="BG357" s="161">
        <f>IF(N357="zákl. prenesená",J357,0)</f>
        <v>0</v>
      </c>
      <c r="BH357" s="161">
        <f>IF(N357="zníž. prenesená",J357,0)</f>
        <v>0</v>
      </c>
      <c r="BI357" s="161">
        <f>IF(N357="nulová",J357,0)</f>
        <v>0</v>
      </c>
      <c r="BJ357" s="16" t="s">
        <v>85</v>
      </c>
      <c r="BK357" s="162">
        <f>ROUND(I357*H357,3)</f>
        <v>12894.798000000001</v>
      </c>
      <c r="BL357" s="16" t="s">
        <v>216</v>
      </c>
      <c r="BM357" s="160" t="s">
        <v>1141</v>
      </c>
    </row>
    <row r="358" spans="2:65" s="28" customFormat="1" ht="24.15" customHeight="1">
      <c r="B358" s="149"/>
      <c r="C358" s="150" t="s">
        <v>1142</v>
      </c>
      <c r="D358" s="150" t="s">
        <v>151</v>
      </c>
      <c r="E358" s="151" t="s">
        <v>1143</v>
      </c>
      <c r="F358" s="152" t="s">
        <v>1144</v>
      </c>
      <c r="G358" s="153" t="s">
        <v>727</v>
      </c>
      <c r="H358" s="154">
        <v>228.71600000000001</v>
      </c>
      <c r="I358" s="154">
        <v>2.2000000000000002</v>
      </c>
      <c r="J358" s="154">
        <f>ROUND(I358*H358,3)</f>
        <v>503.17500000000001</v>
      </c>
      <c r="K358" s="155"/>
      <c r="L358" s="29"/>
      <c r="M358" s="156"/>
      <c r="N358" s="157" t="s">
        <v>38</v>
      </c>
      <c r="O358" s="158">
        <v>0</v>
      </c>
      <c r="P358" s="158">
        <f>O358*H358</f>
        <v>0</v>
      </c>
      <c r="Q358" s="158">
        <v>0</v>
      </c>
      <c r="R358" s="158">
        <f>Q358*H358</f>
        <v>0</v>
      </c>
      <c r="S358" s="158">
        <v>0</v>
      </c>
      <c r="T358" s="159">
        <f>S358*H358</f>
        <v>0</v>
      </c>
      <c r="AR358" s="160" t="s">
        <v>216</v>
      </c>
      <c r="AT358" s="160" t="s">
        <v>151</v>
      </c>
      <c r="AU358" s="160" t="s">
        <v>85</v>
      </c>
      <c r="AY358" s="16" t="s">
        <v>149</v>
      </c>
      <c r="BE358" s="161">
        <f>IF(N358="základná",J358,0)</f>
        <v>0</v>
      </c>
      <c r="BF358" s="161">
        <f>IF(N358="znížená",J358,0)</f>
        <v>503.17500000000001</v>
      </c>
      <c r="BG358" s="161">
        <f>IF(N358="zákl. prenesená",J358,0)</f>
        <v>0</v>
      </c>
      <c r="BH358" s="161">
        <f>IF(N358="zníž. prenesená",J358,0)</f>
        <v>0</v>
      </c>
      <c r="BI358" s="161">
        <f>IF(N358="nulová",J358,0)</f>
        <v>0</v>
      </c>
      <c r="BJ358" s="16" t="s">
        <v>85</v>
      </c>
      <c r="BK358" s="162">
        <f>ROUND(I358*H358,3)</f>
        <v>503.17500000000001</v>
      </c>
      <c r="BL358" s="16" t="s">
        <v>216</v>
      </c>
      <c r="BM358" s="160" t="s">
        <v>1145</v>
      </c>
    </row>
    <row r="359" spans="2:65" s="137" customFormat="1" ht="22.8" customHeight="1">
      <c r="B359" s="138"/>
      <c r="D359" s="139" t="s">
        <v>71</v>
      </c>
      <c r="E359" s="147" t="s">
        <v>1146</v>
      </c>
      <c r="F359" s="147" t="s">
        <v>1147</v>
      </c>
      <c r="J359" s="148">
        <f>BK359</f>
        <v>3665.6089999999999</v>
      </c>
      <c r="L359" s="138"/>
      <c r="M359" s="142"/>
      <c r="P359" s="143">
        <f>SUM(P360:P364)</f>
        <v>83.292678000000009</v>
      </c>
      <c r="R359" s="143">
        <f>SUM(R360:R364)</f>
        <v>0.36826963200000007</v>
      </c>
      <c r="T359" s="144">
        <f>SUM(T360:T364)</f>
        <v>0</v>
      </c>
      <c r="AR359" s="139" t="s">
        <v>85</v>
      </c>
      <c r="AT359" s="145" t="s">
        <v>71</v>
      </c>
      <c r="AU359" s="145" t="s">
        <v>79</v>
      </c>
      <c r="AY359" s="139" t="s">
        <v>149</v>
      </c>
      <c r="BK359" s="146">
        <f>SUM(BK360:BK364)</f>
        <v>3665.6089999999999</v>
      </c>
    </row>
    <row r="360" spans="2:65" s="28" customFormat="1" ht="24.15" customHeight="1">
      <c r="B360" s="149"/>
      <c r="C360" s="150" t="s">
        <v>1148</v>
      </c>
      <c r="D360" s="150" t="s">
        <v>151</v>
      </c>
      <c r="E360" s="151" t="s">
        <v>1149</v>
      </c>
      <c r="F360" s="152" t="s">
        <v>1150</v>
      </c>
      <c r="G360" s="153" t="s">
        <v>154</v>
      </c>
      <c r="H360" s="154">
        <v>21.6</v>
      </c>
      <c r="I360" s="154">
        <v>7.7679999999999998</v>
      </c>
      <c r="J360" s="154">
        <f>ROUND(I360*H360,3)</f>
        <v>167.78899999999999</v>
      </c>
      <c r="K360" s="155"/>
      <c r="L360" s="29"/>
      <c r="M360" s="156"/>
      <c r="N360" s="157" t="s">
        <v>38</v>
      </c>
      <c r="O360" s="158">
        <v>0.26529000000000003</v>
      </c>
      <c r="P360" s="158">
        <f>O360*H360</f>
        <v>5.7302640000000009</v>
      </c>
      <c r="Q360" s="158">
        <v>1.6184000000000001E-4</v>
      </c>
      <c r="R360" s="158">
        <f>Q360*H360</f>
        <v>3.4957440000000003E-3</v>
      </c>
      <c r="S360" s="158">
        <v>0</v>
      </c>
      <c r="T360" s="159">
        <f>S360*H360</f>
        <v>0</v>
      </c>
      <c r="AR360" s="160" t="s">
        <v>216</v>
      </c>
      <c r="AT360" s="160" t="s">
        <v>151</v>
      </c>
      <c r="AU360" s="160" t="s">
        <v>85</v>
      </c>
      <c r="AY360" s="16" t="s">
        <v>149</v>
      </c>
      <c r="BE360" s="161">
        <f>IF(N360="základná",J360,0)</f>
        <v>0</v>
      </c>
      <c r="BF360" s="161">
        <f>IF(N360="znížená",J360,0)</f>
        <v>167.78899999999999</v>
      </c>
      <c r="BG360" s="161">
        <f>IF(N360="zákl. prenesená",J360,0)</f>
        <v>0</v>
      </c>
      <c r="BH360" s="161">
        <f>IF(N360="zníž. prenesená",J360,0)</f>
        <v>0</v>
      </c>
      <c r="BI360" s="161">
        <f>IF(N360="nulová",J360,0)</f>
        <v>0</v>
      </c>
      <c r="BJ360" s="16" t="s">
        <v>85</v>
      </c>
      <c r="BK360" s="162">
        <f>ROUND(I360*H360,3)</f>
        <v>167.78899999999999</v>
      </c>
      <c r="BL360" s="16" t="s">
        <v>216</v>
      </c>
      <c r="BM360" s="160" t="s">
        <v>1151</v>
      </c>
    </row>
    <row r="361" spans="2:65" s="28" customFormat="1" ht="24.15" customHeight="1">
      <c r="B361" s="149"/>
      <c r="C361" s="150" t="s">
        <v>1152</v>
      </c>
      <c r="D361" s="150" t="s">
        <v>151</v>
      </c>
      <c r="E361" s="151" t="s">
        <v>1153</v>
      </c>
      <c r="F361" s="152" t="s">
        <v>1154</v>
      </c>
      <c r="G361" s="153" t="s">
        <v>154</v>
      </c>
      <c r="H361" s="154">
        <v>21.6</v>
      </c>
      <c r="I361" s="154">
        <v>4.1589999999999998</v>
      </c>
      <c r="J361" s="154">
        <f>ROUND(I361*H361,3)</f>
        <v>89.834000000000003</v>
      </c>
      <c r="K361" s="155"/>
      <c r="L361" s="29"/>
      <c r="M361" s="156"/>
      <c r="N361" s="157" t="s">
        <v>38</v>
      </c>
      <c r="O361" s="158">
        <v>0.14815</v>
      </c>
      <c r="P361" s="158">
        <f>O361*H361</f>
        <v>3.2000400000000004</v>
      </c>
      <c r="Q361" s="158">
        <v>8.1340000000000004E-5</v>
      </c>
      <c r="R361" s="158">
        <f>Q361*H361</f>
        <v>1.7569440000000003E-3</v>
      </c>
      <c r="S361" s="158">
        <v>0</v>
      </c>
      <c r="T361" s="159">
        <f>S361*H361</f>
        <v>0</v>
      </c>
      <c r="AR361" s="160" t="s">
        <v>216</v>
      </c>
      <c r="AT361" s="160" t="s">
        <v>151</v>
      </c>
      <c r="AU361" s="160" t="s">
        <v>85</v>
      </c>
      <c r="AY361" s="16" t="s">
        <v>149</v>
      </c>
      <c r="BE361" s="161">
        <f>IF(N361="základná",J361,0)</f>
        <v>0</v>
      </c>
      <c r="BF361" s="161">
        <f>IF(N361="znížená",J361,0)</f>
        <v>89.834000000000003</v>
      </c>
      <c r="BG361" s="161">
        <f>IF(N361="zákl. prenesená",J361,0)</f>
        <v>0</v>
      </c>
      <c r="BH361" s="161">
        <f>IF(N361="zníž. prenesená",J361,0)</f>
        <v>0</v>
      </c>
      <c r="BI361" s="161">
        <f>IF(N361="nulová",J361,0)</f>
        <v>0</v>
      </c>
      <c r="BJ361" s="16" t="s">
        <v>85</v>
      </c>
      <c r="BK361" s="162">
        <f>ROUND(I361*H361,3)</f>
        <v>89.834000000000003</v>
      </c>
      <c r="BL361" s="16" t="s">
        <v>216</v>
      </c>
      <c r="BM361" s="160" t="s">
        <v>1155</v>
      </c>
    </row>
    <row r="362" spans="2:65" s="28" customFormat="1" ht="16.5" customHeight="1">
      <c r="B362" s="149"/>
      <c r="C362" s="150" t="s">
        <v>1156</v>
      </c>
      <c r="D362" s="150" t="s">
        <v>151</v>
      </c>
      <c r="E362" s="151" t="s">
        <v>1157</v>
      </c>
      <c r="F362" s="152" t="s">
        <v>1158</v>
      </c>
      <c r="G362" s="153" t="s">
        <v>154</v>
      </c>
      <c r="H362" s="154">
        <v>904.04100000000005</v>
      </c>
      <c r="I362" s="154">
        <v>3.6640000000000001</v>
      </c>
      <c r="J362" s="154">
        <f>ROUND(I362*H362,3)</f>
        <v>3312.4059999999999</v>
      </c>
      <c r="K362" s="155"/>
      <c r="L362" s="29"/>
      <c r="M362" s="156"/>
      <c r="N362" s="157" t="s">
        <v>38</v>
      </c>
      <c r="O362" s="158">
        <v>7.8E-2</v>
      </c>
      <c r="P362" s="158">
        <f>O362*H362</f>
        <v>70.515197999999998</v>
      </c>
      <c r="Q362" s="158">
        <v>4.0000000000000002E-4</v>
      </c>
      <c r="R362" s="158">
        <f>Q362*H362</f>
        <v>0.36161640000000006</v>
      </c>
      <c r="S362" s="158">
        <v>0</v>
      </c>
      <c r="T362" s="159">
        <f>S362*H362</f>
        <v>0</v>
      </c>
      <c r="AR362" s="160" t="s">
        <v>216</v>
      </c>
      <c r="AT362" s="160" t="s">
        <v>151</v>
      </c>
      <c r="AU362" s="160" t="s">
        <v>85</v>
      </c>
      <c r="AY362" s="16" t="s">
        <v>149</v>
      </c>
      <c r="BE362" s="161">
        <f>IF(N362="základná",J362,0)</f>
        <v>0</v>
      </c>
      <c r="BF362" s="161">
        <f>IF(N362="znížená",J362,0)</f>
        <v>3312.4059999999999</v>
      </c>
      <c r="BG362" s="161">
        <f>IF(N362="zákl. prenesená",J362,0)</f>
        <v>0</v>
      </c>
      <c r="BH362" s="161">
        <f>IF(N362="zníž. prenesená",J362,0)</f>
        <v>0</v>
      </c>
      <c r="BI362" s="161">
        <f>IF(N362="nulová",J362,0)</f>
        <v>0</v>
      </c>
      <c r="BJ362" s="16" t="s">
        <v>85</v>
      </c>
      <c r="BK362" s="162">
        <f>ROUND(I362*H362,3)</f>
        <v>3312.4059999999999</v>
      </c>
      <c r="BL362" s="16" t="s">
        <v>216</v>
      </c>
      <c r="BM362" s="160" t="s">
        <v>1159</v>
      </c>
    </row>
    <row r="363" spans="2:65" s="28" customFormat="1" ht="21.75" customHeight="1">
      <c r="B363" s="149"/>
      <c r="C363" s="150" t="s">
        <v>1160</v>
      </c>
      <c r="D363" s="150" t="s">
        <v>151</v>
      </c>
      <c r="E363" s="151" t="s">
        <v>1161</v>
      </c>
      <c r="F363" s="152" t="s">
        <v>1162</v>
      </c>
      <c r="G363" s="153" t="s">
        <v>154</v>
      </c>
      <c r="H363" s="154">
        <v>21.6</v>
      </c>
      <c r="I363" s="154">
        <v>3.4079999999999999</v>
      </c>
      <c r="J363" s="154">
        <f>ROUND(I363*H363,3)</f>
        <v>73.613</v>
      </c>
      <c r="K363" s="155"/>
      <c r="L363" s="29"/>
      <c r="M363" s="156"/>
      <c r="N363" s="157" t="s">
        <v>38</v>
      </c>
      <c r="O363" s="158">
        <v>0.13611000000000001</v>
      </c>
      <c r="P363" s="158">
        <f>O363*H363</f>
        <v>2.9399760000000006</v>
      </c>
      <c r="Q363" s="158">
        <v>6.3540000000000005E-5</v>
      </c>
      <c r="R363" s="158">
        <f>Q363*H363</f>
        <v>1.3724640000000001E-3</v>
      </c>
      <c r="S363" s="158">
        <v>0</v>
      </c>
      <c r="T363" s="159">
        <f>S363*H363</f>
        <v>0</v>
      </c>
      <c r="AR363" s="160" t="s">
        <v>216</v>
      </c>
      <c r="AT363" s="160" t="s">
        <v>151</v>
      </c>
      <c r="AU363" s="160" t="s">
        <v>85</v>
      </c>
      <c r="AY363" s="16" t="s">
        <v>149</v>
      </c>
      <c r="BE363" s="161">
        <f>IF(N363="základná",J363,0)</f>
        <v>0</v>
      </c>
      <c r="BF363" s="161">
        <f>IF(N363="znížená",J363,0)</f>
        <v>73.613</v>
      </c>
      <c r="BG363" s="161">
        <f>IF(N363="zákl. prenesená",J363,0)</f>
        <v>0</v>
      </c>
      <c r="BH363" s="161">
        <f>IF(N363="zníž. prenesená",J363,0)</f>
        <v>0</v>
      </c>
      <c r="BI363" s="161">
        <f>IF(N363="nulová",J363,0)</f>
        <v>0</v>
      </c>
      <c r="BJ363" s="16" t="s">
        <v>85</v>
      </c>
      <c r="BK363" s="162">
        <f>ROUND(I363*H363,3)</f>
        <v>73.613</v>
      </c>
      <c r="BL363" s="16" t="s">
        <v>216</v>
      </c>
      <c r="BM363" s="160" t="s">
        <v>1163</v>
      </c>
    </row>
    <row r="364" spans="2:65" s="28" customFormat="1" ht="24.15" customHeight="1">
      <c r="B364" s="149"/>
      <c r="C364" s="150" t="s">
        <v>1164</v>
      </c>
      <c r="D364" s="150" t="s">
        <v>151</v>
      </c>
      <c r="E364" s="151" t="s">
        <v>1165</v>
      </c>
      <c r="F364" s="152" t="s">
        <v>1166</v>
      </c>
      <c r="G364" s="153" t="s">
        <v>154</v>
      </c>
      <c r="H364" s="154">
        <v>21.6</v>
      </c>
      <c r="I364" s="154">
        <v>1.0169999999999999</v>
      </c>
      <c r="J364" s="154">
        <f>ROUND(I364*H364,3)</f>
        <v>21.966999999999999</v>
      </c>
      <c r="K364" s="155"/>
      <c r="L364" s="29"/>
      <c r="M364" s="156"/>
      <c r="N364" s="157" t="s">
        <v>38</v>
      </c>
      <c r="O364" s="158">
        <v>4.2000000000000003E-2</v>
      </c>
      <c r="P364" s="158">
        <f>O364*H364</f>
        <v>0.90720000000000012</v>
      </c>
      <c r="Q364" s="158">
        <v>1.3E-6</v>
      </c>
      <c r="R364" s="158">
        <f>Q364*H364</f>
        <v>2.8080000000000002E-5</v>
      </c>
      <c r="S364" s="158">
        <v>0</v>
      </c>
      <c r="T364" s="159">
        <f>S364*H364</f>
        <v>0</v>
      </c>
      <c r="AR364" s="160" t="s">
        <v>216</v>
      </c>
      <c r="AT364" s="160" t="s">
        <v>151</v>
      </c>
      <c r="AU364" s="160" t="s">
        <v>85</v>
      </c>
      <c r="AY364" s="16" t="s">
        <v>149</v>
      </c>
      <c r="BE364" s="161">
        <f>IF(N364="základná",J364,0)</f>
        <v>0</v>
      </c>
      <c r="BF364" s="161">
        <f>IF(N364="znížená",J364,0)</f>
        <v>21.966999999999999</v>
      </c>
      <c r="BG364" s="161">
        <f>IF(N364="zákl. prenesená",J364,0)</f>
        <v>0</v>
      </c>
      <c r="BH364" s="161">
        <f>IF(N364="zníž. prenesená",J364,0)</f>
        <v>0</v>
      </c>
      <c r="BI364" s="161">
        <f>IF(N364="nulová",J364,0)</f>
        <v>0</v>
      </c>
      <c r="BJ364" s="16" t="s">
        <v>85</v>
      </c>
      <c r="BK364" s="162">
        <f>ROUND(I364*H364,3)</f>
        <v>21.966999999999999</v>
      </c>
      <c r="BL364" s="16" t="s">
        <v>216</v>
      </c>
      <c r="BM364" s="160" t="s">
        <v>1167</v>
      </c>
    </row>
    <row r="365" spans="2:65" s="137" customFormat="1" ht="22.8" customHeight="1">
      <c r="B365" s="138"/>
      <c r="D365" s="139" t="s">
        <v>71</v>
      </c>
      <c r="E365" s="147" t="s">
        <v>1168</v>
      </c>
      <c r="F365" s="147" t="s">
        <v>1169</v>
      </c>
      <c r="J365" s="148">
        <f>BK365</f>
        <v>3448.9629999999997</v>
      </c>
      <c r="L365" s="138"/>
      <c r="M365" s="142"/>
      <c r="P365" s="143">
        <f>SUM(P366:P367)</f>
        <v>65.025678409999998</v>
      </c>
      <c r="R365" s="143">
        <f>SUM(R366:R367)</f>
        <v>0.51396595249999999</v>
      </c>
      <c r="T365" s="144">
        <f>SUM(T366:T367)</f>
        <v>0</v>
      </c>
      <c r="AR365" s="139" t="s">
        <v>85</v>
      </c>
      <c r="AT365" s="145" t="s">
        <v>71</v>
      </c>
      <c r="AU365" s="145" t="s">
        <v>79</v>
      </c>
      <c r="AY365" s="139" t="s">
        <v>149</v>
      </c>
      <c r="BK365" s="146">
        <f>SUM(BK366:BK367)</f>
        <v>3448.9629999999997</v>
      </c>
    </row>
    <row r="366" spans="2:65" s="28" customFormat="1" ht="37.799999999999997" customHeight="1">
      <c r="B366" s="149"/>
      <c r="C366" s="150" t="s">
        <v>1170</v>
      </c>
      <c r="D366" s="150" t="s">
        <v>151</v>
      </c>
      <c r="E366" s="151" t="s">
        <v>1171</v>
      </c>
      <c r="F366" s="152" t="s">
        <v>1172</v>
      </c>
      <c r="G366" s="153" t="s">
        <v>154</v>
      </c>
      <c r="H366" s="154">
        <v>1437.6669999999999</v>
      </c>
      <c r="I366" s="154">
        <v>0.96899999999999997</v>
      </c>
      <c r="J366" s="154">
        <f>ROUND(I366*H366,3)</f>
        <v>1393.0989999999999</v>
      </c>
      <c r="K366" s="155"/>
      <c r="L366" s="29"/>
      <c r="M366" s="156"/>
      <c r="N366" s="157" t="s">
        <v>38</v>
      </c>
      <c r="O366" s="158">
        <v>1.4999999999999999E-2</v>
      </c>
      <c r="P366" s="158">
        <f>O366*H366</f>
        <v>21.565004999999999</v>
      </c>
      <c r="Q366" s="158">
        <v>2.3000000000000001E-4</v>
      </c>
      <c r="R366" s="158">
        <f>Q366*H366</f>
        <v>0.33066340999999999</v>
      </c>
      <c r="S366" s="158">
        <v>0</v>
      </c>
      <c r="T366" s="159">
        <f>S366*H366</f>
        <v>0</v>
      </c>
      <c r="AR366" s="160" t="s">
        <v>216</v>
      </c>
      <c r="AT366" s="160" t="s">
        <v>151</v>
      </c>
      <c r="AU366" s="160" t="s">
        <v>85</v>
      </c>
      <c r="AY366" s="16" t="s">
        <v>149</v>
      </c>
      <c r="BE366" s="161">
        <f>IF(N366="základná",J366,0)</f>
        <v>0</v>
      </c>
      <c r="BF366" s="161">
        <f>IF(N366="znížená",J366,0)</f>
        <v>1393.0989999999999</v>
      </c>
      <c r="BG366" s="161">
        <f>IF(N366="zákl. prenesená",J366,0)</f>
        <v>0</v>
      </c>
      <c r="BH366" s="161">
        <f>IF(N366="zníž. prenesená",J366,0)</f>
        <v>0</v>
      </c>
      <c r="BI366" s="161">
        <f>IF(N366="nulová",J366,0)</f>
        <v>0</v>
      </c>
      <c r="BJ366" s="16" t="s">
        <v>85</v>
      </c>
      <c r="BK366" s="162">
        <f>ROUND(I366*H366,3)</f>
        <v>1393.0989999999999</v>
      </c>
      <c r="BL366" s="16" t="s">
        <v>216</v>
      </c>
      <c r="BM366" s="160" t="s">
        <v>1173</v>
      </c>
    </row>
    <row r="367" spans="2:65" s="28" customFormat="1" ht="24.15" customHeight="1">
      <c r="B367" s="149"/>
      <c r="C367" s="150" t="s">
        <v>1174</v>
      </c>
      <c r="D367" s="150" t="s">
        <v>151</v>
      </c>
      <c r="E367" s="151" t="s">
        <v>1175</v>
      </c>
      <c r="F367" s="152" t="s">
        <v>1176</v>
      </c>
      <c r="G367" s="153" t="s">
        <v>154</v>
      </c>
      <c r="H367" s="154">
        <v>1437.6669999999999</v>
      </c>
      <c r="I367" s="154">
        <v>1.43</v>
      </c>
      <c r="J367" s="154">
        <f>ROUND(I367*H367,3)</f>
        <v>2055.864</v>
      </c>
      <c r="K367" s="155"/>
      <c r="L367" s="29"/>
      <c r="M367" s="156"/>
      <c r="N367" s="157" t="s">
        <v>38</v>
      </c>
      <c r="O367" s="158">
        <v>3.023E-2</v>
      </c>
      <c r="P367" s="158">
        <f>O367*H367</f>
        <v>43.460673409999998</v>
      </c>
      <c r="Q367" s="158">
        <v>1.2750000000000001E-4</v>
      </c>
      <c r="R367" s="158">
        <f>Q367*H367</f>
        <v>0.1833025425</v>
      </c>
      <c r="S367" s="158">
        <v>0</v>
      </c>
      <c r="T367" s="159">
        <f>S367*H367</f>
        <v>0</v>
      </c>
      <c r="AR367" s="160" t="s">
        <v>216</v>
      </c>
      <c r="AT367" s="160" t="s">
        <v>151</v>
      </c>
      <c r="AU367" s="160" t="s">
        <v>85</v>
      </c>
      <c r="AY367" s="16" t="s">
        <v>149</v>
      </c>
      <c r="BE367" s="161">
        <f>IF(N367="základná",J367,0)</f>
        <v>0</v>
      </c>
      <c r="BF367" s="161">
        <f>IF(N367="znížená",J367,0)</f>
        <v>2055.864</v>
      </c>
      <c r="BG367" s="161">
        <f>IF(N367="zákl. prenesená",J367,0)</f>
        <v>0</v>
      </c>
      <c r="BH367" s="161">
        <f>IF(N367="zníž. prenesená",J367,0)</f>
        <v>0</v>
      </c>
      <c r="BI367" s="161">
        <f>IF(N367="nulová",J367,0)</f>
        <v>0</v>
      </c>
      <c r="BJ367" s="16" t="s">
        <v>85</v>
      </c>
      <c r="BK367" s="162">
        <f>ROUND(I367*H367,3)</f>
        <v>2055.864</v>
      </c>
      <c r="BL367" s="16" t="s">
        <v>216</v>
      </c>
      <c r="BM367" s="160" t="s">
        <v>1177</v>
      </c>
    </row>
    <row r="368" spans="2:65" s="137" customFormat="1" ht="25.95" customHeight="1">
      <c r="B368" s="138"/>
      <c r="D368" s="139" t="s">
        <v>71</v>
      </c>
      <c r="E368" s="140" t="s">
        <v>405</v>
      </c>
      <c r="F368" s="140" t="s">
        <v>406</v>
      </c>
      <c r="J368" s="141">
        <f>BK368</f>
        <v>1578.1949999999999</v>
      </c>
      <c r="L368" s="138"/>
      <c r="M368" s="142"/>
      <c r="P368" s="143">
        <f>P369</f>
        <v>90.100000000000009</v>
      </c>
      <c r="R368" s="143">
        <f>R369</f>
        <v>0</v>
      </c>
      <c r="T368" s="144">
        <f>T369</f>
        <v>0</v>
      </c>
      <c r="AR368" s="139" t="s">
        <v>155</v>
      </c>
      <c r="AT368" s="145" t="s">
        <v>71</v>
      </c>
      <c r="AU368" s="145" t="s">
        <v>72</v>
      </c>
      <c r="AY368" s="139" t="s">
        <v>149</v>
      </c>
      <c r="BK368" s="146">
        <f>BK369</f>
        <v>1578.1949999999999</v>
      </c>
    </row>
    <row r="369" spans="2:65" s="28" customFormat="1" ht="16.5" customHeight="1">
      <c r="B369" s="149"/>
      <c r="C369" s="150" t="s">
        <v>1178</v>
      </c>
      <c r="D369" s="150" t="s">
        <v>151</v>
      </c>
      <c r="E369" s="151" t="s">
        <v>408</v>
      </c>
      <c r="F369" s="152" t="s">
        <v>409</v>
      </c>
      <c r="G369" s="153" t="s">
        <v>410</v>
      </c>
      <c r="H369" s="154">
        <v>85</v>
      </c>
      <c r="I369" s="154">
        <v>18.567</v>
      </c>
      <c r="J369" s="154">
        <f>ROUND(I369*H369,3)</f>
        <v>1578.1949999999999</v>
      </c>
      <c r="K369" s="155"/>
      <c r="L369" s="29"/>
      <c r="M369" s="156"/>
      <c r="N369" s="157" t="s">
        <v>38</v>
      </c>
      <c r="O369" s="158">
        <v>1.06</v>
      </c>
      <c r="P369" s="158">
        <f>O369*H369</f>
        <v>90.100000000000009</v>
      </c>
      <c r="Q369" s="158">
        <v>0</v>
      </c>
      <c r="R369" s="158">
        <f>Q369*H369</f>
        <v>0</v>
      </c>
      <c r="S369" s="158">
        <v>0</v>
      </c>
      <c r="T369" s="159">
        <f>S369*H369</f>
        <v>0</v>
      </c>
      <c r="AR369" s="160" t="s">
        <v>411</v>
      </c>
      <c r="AT369" s="160" t="s">
        <v>151</v>
      </c>
      <c r="AU369" s="160" t="s">
        <v>79</v>
      </c>
      <c r="AY369" s="16" t="s">
        <v>149</v>
      </c>
      <c r="BE369" s="161">
        <f>IF(N369="základná",J369,0)</f>
        <v>0</v>
      </c>
      <c r="BF369" s="161">
        <f>IF(N369="znížená",J369,0)</f>
        <v>1578.1949999999999</v>
      </c>
      <c r="BG369" s="161">
        <f>IF(N369="zákl. prenesená",J369,0)</f>
        <v>0</v>
      </c>
      <c r="BH369" s="161">
        <f>IF(N369="zníž. prenesená",J369,0)</f>
        <v>0</v>
      </c>
      <c r="BI369" s="161">
        <f>IF(N369="nulová",J369,0)</f>
        <v>0</v>
      </c>
      <c r="BJ369" s="16" t="s">
        <v>85</v>
      </c>
      <c r="BK369" s="162">
        <f>ROUND(I369*H369,3)</f>
        <v>1578.1949999999999</v>
      </c>
      <c r="BL369" s="16" t="s">
        <v>411</v>
      </c>
      <c r="BM369" s="160" t="s">
        <v>1179</v>
      </c>
    </row>
    <row r="370" spans="2:65" s="137" customFormat="1" ht="25.95" customHeight="1">
      <c r="B370" s="138"/>
      <c r="D370" s="139" t="s">
        <v>71</v>
      </c>
      <c r="E370" s="140" t="s">
        <v>1180</v>
      </c>
      <c r="F370" s="140" t="s">
        <v>1181</v>
      </c>
      <c r="J370" s="141">
        <f>BK370</f>
        <v>55025.095000000001</v>
      </c>
      <c r="L370" s="138"/>
      <c r="M370" s="142"/>
      <c r="P370" s="143">
        <f>SUM(P371:P373)</f>
        <v>0</v>
      </c>
      <c r="R370" s="143">
        <f>SUM(R371:R373)</f>
        <v>0</v>
      </c>
      <c r="T370" s="144">
        <f>SUM(T371:T373)</f>
        <v>0</v>
      </c>
      <c r="AR370" s="139" t="s">
        <v>169</v>
      </c>
      <c r="AT370" s="145" t="s">
        <v>71</v>
      </c>
      <c r="AU370" s="145" t="s">
        <v>72</v>
      </c>
      <c r="AY370" s="139" t="s">
        <v>149</v>
      </c>
      <c r="BK370" s="146">
        <f>SUM(BK371:BK373)</f>
        <v>55025.095000000001</v>
      </c>
    </row>
    <row r="371" spans="2:65" s="28" customFormat="1" ht="16.5" customHeight="1">
      <c r="B371" s="149"/>
      <c r="C371" s="150" t="s">
        <v>1182</v>
      </c>
      <c r="D371" s="150" t="s">
        <v>151</v>
      </c>
      <c r="E371" s="151" t="s">
        <v>1183</v>
      </c>
      <c r="F371" s="152" t="s">
        <v>1184</v>
      </c>
      <c r="G371" s="153" t="s">
        <v>980</v>
      </c>
      <c r="H371" s="154">
        <v>1</v>
      </c>
      <c r="I371" s="154">
        <v>19786.289000000001</v>
      </c>
      <c r="J371" s="154">
        <f>ROUND(I371*H371,3)</f>
        <v>19786.289000000001</v>
      </c>
      <c r="K371" s="155"/>
      <c r="L371" s="29"/>
      <c r="M371" s="156"/>
      <c r="N371" s="157" t="s">
        <v>38</v>
      </c>
      <c r="O371" s="158">
        <v>0</v>
      </c>
      <c r="P371" s="158">
        <f>O371*H371</f>
        <v>0</v>
      </c>
      <c r="Q371" s="158">
        <v>0</v>
      </c>
      <c r="R371" s="158">
        <f>Q371*H371</f>
        <v>0</v>
      </c>
      <c r="S371" s="158">
        <v>0</v>
      </c>
      <c r="T371" s="159">
        <f>S371*H371</f>
        <v>0</v>
      </c>
      <c r="AR371" s="160" t="s">
        <v>1185</v>
      </c>
      <c r="AT371" s="160" t="s">
        <v>151</v>
      </c>
      <c r="AU371" s="160" t="s">
        <v>79</v>
      </c>
      <c r="AY371" s="16" t="s">
        <v>149</v>
      </c>
      <c r="BE371" s="161">
        <f>IF(N371="základná",J371,0)</f>
        <v>0</v>
      </c>
      <c r="BF371" s="161">
        <f>IF(N371="znížená",J371,0)</f>
        <v>19786.289000000001</v>
      </c>
      <c r="BG371" s="161">
        <f>IF(N371="zákl. prenesená",J371,0)</f>
        <v>0</v>
      </c>
      <c r="BH371" s="161">
        <f>IF(N371="zníž. prenesená",J371,0)</f>
        <v>0</v>
      </c>
      <c r="BI371" s="161">
        <f>IF(N371="nulová",J371,0)</f>
        <v>0</v>
      </c>
      <c r="BJ371" s="16" t="s">
        <v>85</v>
      </c>
      <c r="BK371" s="162">
        <f>ROUND(I371*H371,3)</f>
        <v>19786.289000000001</v>
      </c>
      <c r="BL371" s="16" t="s">
        <v>1185</v>
      </c>
      <c r="BM371" s="160" t="s">
        <v>1186</v>
      </c>
    </row>
    <row r="372" spans="2:65" s="28" customFormat="1" ht="16.5" customHeight="1">
      <c r="B372" s="149"/>
      <c r="C372" s="150" t="s">
        <v>1187</v>
      </c>
      <c r="D372" s="150" t="s">
        <v>151</v>
      </c>
      <c r="E372" s="151" t="s">
        <v>1188</v>
      </c>
      <c r="F372" s="152" t="s">
        <v>1189</v>
      </c>
      <c r="G372" s="153" t="s">
        <v>980</v>
      </c>
      <c r="H372" s="154">
        <v>1</v>
      </c>
      <c r="I372" s="154">
        <v>20368.239000000001</v>
      </c>
      <c r="J372" s="154">
        <f>ROUND(I372*H372,3)</f>
        <v>20368.239000000001</v>
      </c>
      <c r="K372" s="155"/>
      <c r="L372" s="29"/>
      <c r="M372" s="156"/>
      <c r="N372" s="157" t="s">
        <v>38</v>
      </c>
      <c r="O372" s="158">
        <v>0</v>
      </c>
      <c r="P372" s="158">
        <f>O372*H372</f>
        <v>0</v>
      </c>
      <c r="Q372" s="158">
        <v>0</v>
      </c>
      <c r="R372" s="158">
        <f>Q372*H372</f>
        <v>0</v>
      </c>
      <c r="S372" s="158">
        <v>0</v>
      </c>
      <c r="T372" s="159">
        <f>S372*H372</f>
        <v>0</v>
      </c>
      <c r="AR372" s="160" t="s">
        <v>1185</v>
      </c>
      <c r="AT372" s="160" t="s">
        <v>151</v>
      </c>
      <c r="AU372" s="160" t="s">
        <v>79</v>
      </c>
      <c r="AY372" s="16" t="s">
        <v>149</v>
      </c>
      <c r="BE372" s="161">
        <f>IF(N372="základná",J372,0)</f>
        <v>0</v>
      </c>
      <c r="BF372" s="161">
        <f>IF(N372="znížená",J372,0)</f>
        <v>20368.239000000001</v>
      </c>
      <c r="BG372" s="161">
        <f>IF(N372="zákl. prenesená",J372,0)</f>
        <v>0</v>
      </c>
      <c r="BH372" s="161">
        <f>IF(N372="zníž. prenesená",J372,0)</f>
        <v>0</v>
      </c>
      <c r="BI372" s="161">
        <f>IF(N372="nulová",J372,0)</f>
        <v>0</v>
      </c>
      <c r="BJ372" s="16" t="s">
        <v>85</v>
      </c>
      <c r="BK372" s="162">
        <f>ROUND(I372*H372,3)</f>
        <v>20368.239000000001</v>
      </c>
      <c r="BL372" s="16" t="s">
        <v>1185</v>
      </c>
      <c r="BM372" s="160" t="s">
        <v>1190</v>
      </c>
    </row>
    <row r="373" spans="2:65" s="28" customFormat="1" ht="16.5" customHeight="1">
      <c r="B373" s="149"/>
      <c r="C373" s="150" t="s">
        <v>1191</v>
      </c>
      <c r="D373" s="150" t="s">
        <v>151</v>
      </c>
      <c r="E373" s="151" t="s">
        <v>1192</v>
      </c>
      <c r="F373" s="152" t="s">
        <v>1193</v>
      </c>
      <c r="G373" s="153" t="s">
        <v>980</v>
      </c>
      <c r="H373" s="154">
        <v>1</v>
      </c>
      <c r="I373" s="154">
        <v>14870.566999999999</v>
      </c>
      <c r="J373" s="154">
        <f>ROUND(I373*H373,3)</f>
        <v>14870.566999999999</v>
      </c>
      <c r="K373" s="155"/>
      <c r="L373" s="29"/>
      <c r="M373" s="163"/>
      <c r="N373" s="164" t="s">
        <v>38</v>
      </c>
      <c r="O373" s="165">
        <v>0</v>
      </c>
      <c r="P373" s="165">
        <f>O373*H373</f>
        <v>0</v>
      </c>
      <c r="Q373" s="165">
        <v>0</v>
      </c>
      <c r="R373" s="165">
        <f>Q373*H373</f>
        <v>0</v>
      </c>
      <c r="S373" s="165">
        <v>0</v>
      </c>
      <c r="T373" s="166">
        <f>S373*H373</f>
        <v>0</v>
      </c>
      <c r="AR373" s="160" t="s">
        <v>1185</v>
      </c>
      <c r="AT373" s="160" t="s">
        <v>151</v>
      </c>
      <c r="AU373" s="160" t="s">
        <v>79</v>
      </c>
      <c r="AY373" s="16" t="s">
        <v>149</v>
      </c>
      <c r="BE373" s="161">
        <f>IF(N373="základná",J373,0)</f>
        <v>0</v>
      </c>
      <c r="BF373" s="161">
        <f>IF(N373="znížená",J373,0)</f>
        <v>14870.566999999999</v>
      </c>
      <c r="BG373" s="161">
        <f>IF(N373="zákl. prenesená",J373,0)</f>
        <v>0</v>
      </c>
      <c r="BH373" s="161">
        <f>IF(N373="zníž. prenesená",J373,0)</f>
        <v>0</v>
      </c>
      <c r="BI373" s="161">
        <f>IF(N373="nulová",J373,0)</f>
        <v>0</v>
      </c>
      <c r="BJ373" s="16" t="s">
        <v>85</v>
      </c>
      <c r="BK373" s="162">
        <f>ROUND(I373*H373,3)</f>
        <v>14870.566999999999</v>
      </c>
      <c r="BL373" s="16" t="s">
        <v>1185</v>
      </c>
      <c r="BM373" s="160" t="s">
        <v>1194</v>
      </c>
    </row>
    <row r="374" spans="2:65" s="28" customFormat="1" ht="6.9" customHeight="1">
      <c r="B374" s="45"/>
      <c r="C374" s="46"/>
      <c r="D374" s="46"/>
      <c r="E374" s="46"/>
      <c r="F374" s="46"/>
      <c r="G374" s="46"/>
      <c r="H374" s="46"/>
      <c r="I374" s="46"/>
      <c r="J374" s="46"/>
      <c r="K374" s="46"/>
      <c r="L374" s="29"/>
    </row>
  </sheetData>
  <autoFilter ref="C144:K373" xr:uid="{00000000-0009-0000-0000-000002000000}"/>
  <mergeCells count="12">
    <mergeCell ref="E135:H135"/>
    <mergeCell ref="E137:H137"/>
    <mergeCell ref="E29:H29"/>
    <mergeCell ref="E85:H85"/>
    <mergeCell ref="E87:H87"/>
    <mergeCell ref="E89:H89"/>
    <mergeCell ref="E133:H133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2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92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ht="12" customHeight="1">
      <c r="B8" s="19"/>
      <c r="D8" s="25" t="s">
        <v>115</v>
      </c>
      <c r="L8" s="19"/>
    </row>
    <row r="9" spans="2:46" s="28" customFormat="1" ht="16.5" customHeight="1">
      <c r="B9" s="29"/>
      <c r="E9" s="191" t="s">
        <v>116</v>
      </c>
      <c r="F9" s="191"/>
      <c r="G9" s="191"/>
      <c r="H9" s="191"/>
      <c r="L9" s="29"/>
    </row>
    <row r="10" spans="2:46" s="28" customFormat="1" ht="12" customHeight="1">
      <c r="B10" s="29"/>
      <c r="D10" s="25" t="s">
        <v>117</v>
      </c>
      <c r="L10" s="29"/>
    </row>
    <row r="11" spans="2:46" s="28" customFormat="1" ht="16.5" customHeight="1">
      <c r="B11" s="29"/>
      <c r="E11" s="2" t="s">
        <v>1195</v>
      </c>
      <c r="F11" s="2"/>
      <c r="G11" s="2"/>
      <c r="H11" s="2"/>
      <c r="L11" s="29"/>
    </row>
    <row r="12" spans="2:46" s="28" customFormat="1">
      <c r="B12" s="29"/>
      <c r="L12" s="29"/>
    </row>
    <row r="13" spans="2:46" s="28" customFormat="1" ht="12" customHeight="1">
      <c r="B13" s="29"/>
      <c r="D13" s="25" t="s">
        <v>13</v>
      </c>
      <c r="F13" s="23"/>
      <c r="I13" s="25" t="s">
        <v>14</v>
      </c>
      <c r="J13" s="23"/>
      <c r="L13" s="29"/>
    </row>
    <row r="14" spans="2:46" s="28" customFormat="1" ht="12" customHeight="1">
      <c r="B14" s="29"/>
      <c r="D14" s="25" t="s">
        <v>15</v>
      </c>
      <c r="F14" s="23" t="s">
        <v>16</v>
      </c>
      <c r="I14" s="25" t="s">
        <v>17</v>
      </c>
      <c r="J14" s="55" t="str">
        <f>'Rekapitulácia stavby'!AN8</f>
        <v>8. 7. 2025</v>
      </c>
      <c r="L14" s="29"/>
    </row>
    <row r="15" spans="2:46" s="28" customFormat="1" ht="10.8" customHeight="1">
      <c r="B15" s="29"/>
      <c r="L15" s="29"/>
    </row>
    <row r="16" spans="2:46" s="28" customFormat="1" ht="12" customHeight="1">
      <c r="B16" s="29"/>
      <c r="D16" s="25" t="s">
        <v>19</v>
      </c>
      <c r="I16" s="25" t="s">
        <v>20</v>
      </c>
      <c r="J16" s="23"/>
      <c r="L16" s="29"/>
    </row>
    <row r="17" spans="2:12" s="28" customFormat="1" ht="18" customHeight="1">
      <c r="B17" s="29"/>
      <c r="E17" s="23" t="s">
        <v>21</v>
      </c>
      <c r="I17" s="25" t="s">
        <v>22</v>
      </c>
      <c r="J17" s="23"/>
      <c r="L17" s="29"/>
    </row>
    <row r="18" spans="2:12" s="28" customFormat="1" ht="6.9" customHeight="1">
      <c r="B18" s="29"/>
      <c r="L18" s="29"/>
    </row>
    <row r="19" spans="2:12" s="28" customFormat="1" ht="12" customHeight="1">
      <c r="B19" s="29"/>
      <c r="D19" s="25" t="s">
        <v>23</v>
      </c>
      <c r="I19" s="25" t="s">
        <v>20</v>
      </c>
      <c r="J19" s="23">
        <f>'Rekapitulácia stavby'!AN13</f>
        <v>0</v>
      </c>
      <c r="L19" s="29"/>
    </row>
    <row r="20" spans="2:12" s="28" customFormat="1" ht="18" customHeight="1">
      <c r="B20" s="29"/>
      <c r="E20" s="13" t="str">
        <f>'Rekapitulácia stavby'!E14</f>
        <v xml:space="preserve"> </v>
      </c>
      <c r="F20" s="13"/>
      <c r="G20" s="13"/>
      <c r="H20" s="13"/>
      <c r="I20" s="25" t="s">
        <v>22</v>
      </c>
      <c r="J20" s="23">
        <f>'Rekapitulácia stavby'!AN14</f>
        <v>0</v>
      </c>
      <c r="L20" s="29"/>
    </row>
    <row r="21" spans="2:12" s="28" customFormat="1" ht="6.9" customHeight="1">
      <c r="B21" s="29"/>
      <c r="L21" s="29"/>
    </row>
    <row r="22" spans="2:12" s="28" customFormat="1" ht="12" customHeight="1">
      <c r="B22" s="29"/>
      <c r="D22" s="25" t="s">
        <v>25</v>
      </c>
      <c r="I22" s="25" t="s">
        <v>20</v>
      </c>
      <c r="J22" s="23"/>
      <c r="L22" s="29"/>
    </row>
    <row r="23" spans="2:12" s="28" customFormat="1" ht="18" customHeight="1">
      <c r="B23" s="29"/>
      <c r="E23" s="23" t="s">
        <v>26</v>
      </c>
      <c r="I23" s="25" t="s">
        <v>22</v>
      </c>
      <c r="J23" s="23"/>
      <c r="L23" s="29"/>
    </row>
    <row r="24" spans="2:12" s="28" customFormat="1" ht="6.9" customHeight="1">
      <c r="B24" s="29"/>
      <c r="L24" s="29"/>
    </row>
    <row r="25" spans="2:12" s="28" customFormat="1" ht="12" customHeight="1">
      <c r="B25" s="29"/>
      <c r="D25" s="25" t="s">
        <v>28</v>
      </c>
      <c r="I25" s="25" t="s">
        <v>20</v>
      </c>
      <c r="J25" s="23" t="str">
        <f>IF('Rekapitulácia stavby'!AN19="","",'Rekapitulácia stavby'!AN19)</f>
        <v/>
      </c>
      <c r="L25" s="29"/>
    </row>
    <row r="26" spans="2:12" s="28" customFormat="1" ht="18" customHeight="1">
      <c r="B26" s="29"/>
      <c r="E26" s="23" t="str">
        <f>IF('Rekapitulácia stavby'!E20="","",'Rekapitulácia stavby'!E20)</f>
        <v>Ing.Ivana Brecková</v>
      </c>
      <c r="I26" s="25" t="s">
        <v>22</v>
      </c>
      <c r="J26" s="23" t="str">
        <f>IF('Rekapitulácia stavby'!AN20="","",'Rekapitulácia stavby'!AN20)</f>
        <v/>
      </c>
      <c r="L26" s="29"/>
    </row>
    <row r="27" spans="2:12" s="28" customFormat="1" ht="6.9" customHeight="1">
      <c r="B27" s="29"/>
      <c r="L27" s="29"/>
    </row>
    <row r="28" spans="2:12" s="28" customFormat="1" ht="12" customHeight="1">
      <c r="B28" s="29"/>
      <c r="D28" s="25" t="s">
        <v>30</v>
      </c>
      <c r="L28" s="29"/>
    </row>
    <row r="29" spans="2:12" s="99" customFormat="1" ht="35.25" customHeight="1">
      <c r="B29" s="100"/>
      <c r="E29" s="11" t="s">
        <v>31</v>
      </c>
      <c r="F29" s="11"/>
      <c r="G29" s="11"/>
      <c r="H29" s="11"/>
      <c r="L29" s="100"/>
    </row>
    <row r="30" spans="2:12" s="28" customFormat="1" ht="6.9" customHeight="1">
      <c r="B30" s="29"/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25.5" customHeight="1">
      <c r="B32" s="29"/>
      <c r="D32" s="101" t="s">
        <v>32</v>
      </c>
      <c r="J32" s="69">
        <f>ROUND(J124, 3)</f>
        <v>13446</v>
      </c>
      <c r="L32" s="29"/>
    </row>
    <row r="33" spans="2:12" s="28" customFormat="1" ht="6.9" customHeight="1">
      <c r="B33" s="29"/>
      <c r="D33" s="56"/>
      <c r="E33" s="56"/>
      <c r="F33" s="56"/>
      <c r="G33" s="56"/>
      <c r="H33" s="56"/>
      <c r="I33" s="56"/>
      <c r="J33" s="56"/>
      <c r="K33" s="56"/>
      <c r="L33" s="29"/>
    </row>
    <row r="34" spans="2:12" s="28" customFormat="1" ht="14.4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28" customFormat="1" ht="14.4" customHeight="1">
      <c r="B35" s="29"/>
      <c r="D35" s="102" t="s">
        <v>36</v>
      </c>
      <c r="E35" s="35" t="s">
        <v>37</v>
      </c>
      <c r="F35" s="103">
        <f>ROUND((SUM(BE124:BE151)),  3)</f>
        <v>0</v>
      </c>
      <c r="G35" s="104"/>
      <c r="H35" s="104"/>
      <c r="I35" s="105">
        <v>0.23</v>
      </c>
      <c r="J35" s="103">
        <f>ROUND(((SUM(BE124:BE151))*I35),  3)</f>
        <v>0</v>
      </c>
      <c r="L35" s="29"/>
    </row>
    <row r="36" spans="2:12" s="28" customFormat="1" ht="14.4" customHeight="1">
      <c r="B36" s="29"/>
      <c r="E36" s="35" t="s">
        <v>38</v>
      </c>
      <c r="F36" s="91">
        <f>ROUND((SUM(BF124:BF151)),  3)</f>
        <v>13446</v>
      </c>
      <c r="I36" s="106">
        <v>0.23</v>
      </c>
      <c r="J36" s="91">
        <f>ROUND(((SUM(BF124:BF151))*I36),  3)</f>
        <v>3092.58</v>
      </c>
      <c r="L36" s="29"/>
    </row>
    <row r="37" spans="2:12" s="28" customFormat="1" ht="14.4" hidden="1" customHeight="1">
      <c r="B37" s="29"/>
      <c r="E37" s="25" t="s">
        <v>39</v>
      </c>
      <c r="F37" s="91">
        <f>ROUND((SUM(BG124:BG151)),  3)</f>
        <v>0</v>
      </c>
      <c r="I37" s="106">
        <v>0.23</v>
      </c>
      <c r="J37" s="91">
        <f>0</f>
        <v>0</v>
      </c>
      <c r="L37" s="29"/>
    </row>
    <row r="38" spans="2:12" s="28" customFormat="1" ht="14.4" hidden="1" customHeight="1">
      <c r="B38" s="29"/>
      <c r="E38" s="25" t="s">
        <v>40</v>
      </c>
      <c r="F38" s="91">
        <f>ROUND((SUM(BH124:BH151)),  3)</f>
        <v>0</v>
      </c>
      <c r="I38" s="106">
        <v>0.23</v>
      </c>
      <c r="J38" s="91">
        <f>0</f>
        <v>0</v>
      </c>
      <c r="L38" s="29"/>
    </row>
    <row r="39" spans="2:12" s="28" customFormat="1" ht="14.4" hidden="1" customHeight="1">
      <c r="B39" s="29"/>
      <c r="E39" s="35" t="s">
        <v>41</v>
      </c>
      <c r="F39" s="103">
        <f>ROUND((SUM(BI124:BI151)),  3)</f>
        <v>0</v>
      </c>
      <c r="G39" s="104"/>
      <c r="H39" s="104"/>
      <c r="I39" s="105">
        <v>0</v>
      </c>
      <c r="J39" s="103">
        <f>0</f>
        <v>0</v>
      </c>
      <c r="L39" s="29"/>
    </row>
    <row r="40" spans="2:12" s="28" customFormat="1" ht="6.9" customHeight="1">
      <c r="B40" s="29"/>
      <c r="L40" s="29"/>
    </row>
    <row r="41" spans="2:12" s="28" customFormat="1" ht="25.5" customHeight="1">
      <c r="B41" s="29"/>
      <c r="C41" s="107"/>
      <c r="D41" s="108" t="s">
        <v>42</v>
      </c>
      <c r="E41" s="59"/>
      <c r="F41" s="59"/>
      <c r="G41" s="109" t="s">
        <v>43</v>
      </c>
      <c r="H41" s="110" t="s">
        <v>44</v>
      </c>
      <c r="I41" s="59"/>
      <c r="J41" s="111">
        <f>SUM(J32:J39)</f>
        <v>16538.580000000002</v>
      </c>
      <c r="K41" s="112"/>
      <c r="L41" s="29"/>
    </row>
    <row r="42" spans="2:12" s="28" customFormat="1" ht="14.4" customHeight="1">
      <c r="B42" s="29"/>
      <c r="L42" s="2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12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12" s="28" customFormat="1" ht="24.9" customHeight="1">
      <c r="B82" s="29"/>
      <c r="C82" s="20" t="s">
        <v>119</v>
      </c>
      <c r="L82" s="29"/>
    </row>
    <row r="83" spans="2:12" s="28" customFormat="1" ht="6.9" customHeight="1">
      <c r="B83" s="29"/>
      <c r="L83" s="29"/>
    </row>
    <row r="84" spans="2:12" s="28" customFormat="1" ht="12" customHeight="1">
      <c r="B84" s="29"/>
      <c r="C84" s="25" t="s">
        <v>11</v>
      </c>
      <c r="L84" s="29"/>
    </row>
    <row r="85" spans="2:12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12" ht="12" customHeight="1">
      <c r="B86" s="19"/>
      <c r="C86" s="25" t="s">
        <v>115</v>
      </c>
      <c r="L86" s="19"/>
    </row>
    <row r="87" spans="2:12" s="28" customFormat="1" ht="16.5" customHeight="1">
      <c r="B87" s="29"/>
      <c r="E87" s="191" t="s">
        <v>116</v>
      </c>
      <c r="F87" s="191"/>
      <c r="G87" s="191"/>
      <c r="H87" s="191"/>
      <c r="L87" s="29"/>
    </row>
    <row r="88" spans="2:12" s="28" customFormat="1" ht="12" customHeight="1">
      <c r="B88" s="29"/>
      <c r="C88" s="25" t="s">
        <v>117</v>
      </c>
      <c r="L88" s="29"/>
    </row>
    <row r="89" spans="2:12" s="28" customFormat="1" ht="16.5" customHeight="1">
      <c r="B89" s="29"/>
      <c r="E89" s="2" t="str">
        <f>E11</f>
        <v>01.3 - 3. VZT</v>
      </c>
      <c r="F89" s="2"/>
      <c r="G89" s="2"/>
      <c r="H89" s="2"/>
      <c r="L89" s="29"/>
    </row>
    <row r="90" spans="2:12" s="28" customFormat="1" ht="6.9" customHeight="1">
      <c r="B90" s="29"/>
      <c r="L90" s="29"/>
    </row>
    <row r="91" spans="2:12" s="28" customFormat="1" ht="12" customHeight="1">
      <c r="B91" s="29"/>
      <c r="C91" s="25" t="s">
        <v>15</v>
      </c>
      <c r="F91" s="23" t="str">
        <f>F14</f>
        <v>Medzilaborce</v>
      </c>
      <c r="I91" s="25" t="s">
        <v>17</v>
      </c>
      <c r="J91" s="55" t="str">
        <f>IF(J14="","",J14)</f>
        <v>8. 7. 2025</v>
      </c>
      <c r="L91" s="29"/>
    </row>
    <row r="92" spans="2:12" s="28" customFormat="1" ht="6.9" customHeight="1">
      <c r="B92" s="29"/>
      <c r="L92" s="29"/>
    </row>
    <row r="93" spans="2:12" s="28" customFormat="1" ht="40.049999999999997" customHeight="1">
      <c r="B93" s="29"/>
      <c r="C93" s="25" t="s">
        <v>19</v>
      </c>
      <c r="F93" s="23" t="str">
        <f>E17</f>
        <v>ÚSVIT- ML, n.o., Čapajevova 4923,23, Prešov</v>
      </c>
      <c r="I93" s="25" t="s">
        <v>25</v>
      </c>
      <c r="J93" s="26" t="str">
        <f>E23</f>
        <v>HYDROARCH, s.r.o., Prešov, Ing.arch.Gryglak</v>
      </c>
      <c r="L93" s="29"/>
    </row>
    <row r="94" spans="2:12" s="28" customFormat="1" ht="15.15" customHeight="1">
      <c r="B94" s="29"/>
      <c r="C94" s="25" t="s">
        <v>23</v>
      </c>
      <c r="F94" s="23" t="str">
        <f>IF(E20="","",E20)</f>
        <v xml:space="preserve"> </v>
      </c>
      <c r="I94" s="25" t="s">
        <v>28</v>
      </c>
      <c r="J94" s="26" t="str">
        <f>E26</f>
        <v>Ing.Ivana Brecková</v>
      </c>
      <c r="L94" s="29"/>
    </row>
    <row r="95" spans="2:12" s="28" customFormat="1" ht="10.35" customHeight="1">
      <c r="B95" s="29"/>
      <c r="L95" s="29"/>
    </row>
    <row r="96" spans="2:12" s="28" customFormat="1" ht="29.25" customHeight="1">
      <c r="B96" s="29"/>
      <c r="C96" s="115" t="s">
        <v>120</v>
      </c>
      <c r="D96" s="107"/>
      <c r="E96" s="107"/>
      <c r="F96" s="107"/>
      <c r="G96" s="107"/>
      <c r="H96" s="107"/>
      <c r="I96" s="107"/>
      <c r="J96" s="116" t="s">
        <v>121</v>
      </c>
      <c r="K96" s="107"/>
      <c r="L96" s="29"/>
    </row>
    <row r="97" spans="2:47" s="28" customFormat="1" ht="10.35" customHeight="1">
      <c r="B97" s="29"/>
      <c r="L97" s="29"/>
    </row>
    <row r="98" spans="2:47" s="28" customFormat="1" ht="22.8" customHeight="1">
      <c r="B98" s="29"/>
      <c r="C98" s="117" t="s">
        <v>122</v>
      </c>
      <c r="J98" s="69">
        <f>J124</f>
        <v>13446</v>
      </c>
      <c r="L98" s="29"/>
      <c r="AU98" s="16" t="s">
        <v>123</v>
      </c>
    </row>
    <row r="99" spans="2:47" s="118" customFormat="1" ht="24.9" customHeight="1">
      <c r="B99" s="119"/>
      <c r="D99" s="120" t="s">
        <v>1196</v>
      </c>
      <c r="E99" s="121"/>
      <c r="F99" s="121"/>
      <c r="G99" s="121"/>
      <c r="H99" s="121"/>
      <c r="I99" s="121"/>
      <c r="J99" s="122">
        <f>J125</f>
        <v>13446</v>
      </c>
      <c r="L99" s="119"/>
    </row>
    <row r="100" spans="2:47" s="88" customFormat="1" ht="19.95" customHeight="1">
      <c r="B100" s="123"/>
      <c r="D100" s="124" t="s">
        <v>1197</v>
      </c>
      <c r="E100" s="125"/>
      <c r="F100" s="125"/>
      <c r="G100" s="125"/>
      <c r="H100" s="125"/>
      <c r="I100" s="125"/>
      <c r="J100" s="126">
        <f>J126</f>
        <v>10594.800000000001</v>
      </c>
      <c r="L100" s="123"/>
    </row>
    <row r="101" spans="2:47" s="88" customFormat="1" ht="19.95" customHeight="1">
      <c r="B101" s="123"/>
      <c r="D101" s="124" t="s">
        <v>1198</v>
      </c>
      <c r="E101" s="125"/>
      <c r="F101" s="125"/>
      <c r="G101" s="125"/>
      <c r="H101" s="125"/>
      <c r="I101" s="125"/>
      <c r="J101" s="126">
        <f>J133</f>
        <v>2149.1999999999998</v>
      </c>
      <c r="L101" s="123"/>
    </row>
    <row r="102" spans="2:47" s="88" customFormat="1" ht="19.95" customHeight="1">
      <c r="B102" s="123"/>
      <c r="D102" s="124" t="s">
        <v>1199</v>
      </c>
      <c r="E102" s="125"/>
      <c r="F102" s="125"/>
      <c r="G102" s="125"/>
      <c r="H102" s="125"/>
      <c r="I102" s="125"/>
      <c r="J102" s="126">
        <f>J147</f>
        <v>702</v>
      </c>
      <c r="L102" s="123"/>
    </row>
    <row r="103" spans="2:47" s="28" customFormat="1" ht="21.9" customHeight="1">
      <c r="B103" s="29"/>
      <c r="L103" s="29"/>
    </row>
    <row r="104" spans="2:47" s="28" customFormat="1" ht="6.9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9"/>
    </row>
    <row r="108" spans="2:47" s="28" customFormat="1" ht="6.9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29"/>
    </row>
    <row r="109" spans="2:47" s="28" customFormat="1" ht="24.9" customHeight="1">
      <c r="B109" s="29"/>
      <c r="C109" s="20" t="s">
        <v>135</v>
      </c>
      <c r="L109" s="29"/>
    </row>
    <row r="110" spans="2:47" s="28" customFormat="1" ht="6.9" customHeight="1">
      <c r="B110" s="29"/>
      <c r="L110" s="29"/>
    </row>
    <row r="111" spans="2:47" s="28" customFormat="1" ht="12" customHeight="1">
      <c r="B111" s="29"/>
      <c r="C111" s="25" t="s">
        <v>11</v>
      </c>
      <c r="L111" s="29"/>
    </row>
    <row r="112" spans="2:47" s="28" customFormat="1" ht="16.5" customHeight="1">
      <c r="B112" s="29"/>
      <c r="E112" s="191" t="str">
        <f>E7</f>
        <v>Denný stacionár Medzilaborce - Adaptácia</v>
      </c>
      <c r="F112" s="191"/>
      <c r="G112" s="191"/>
      <c r="H112" s="191"/>
      <c r="L112" s="29"/>
    </row>
    <row r="113" spans="2:65" ht="12" customHeight="1">
      <c r="B113" s="19"/>
      <c r="C113" s="25" t="s">
        <v>115</v>
      </c>
      <c r="L113" s="19"/>
    </row>
    <row r="114" spans="2:65" s="28" customFormat="1" ht="16.5" customHeight="1">
      <c r="B114" s="29"/>
      <c r="E114" s="191" t="s">
        <v>116</v>
      </c>
      <c r="F114" s="191"/>
      <c r="G114" s="191"/>
      <c r="H114" s="191"/>
      <c r="L114" s="29"/>
    </row>
    <row r="115" spans="2:65" s="28" customFormat="1" ht="12" customHeight="1">
      <c r="B115" s="29"/>
      <c r="C115" s="25" t="s">
        <v>117</v>
      </c>
      <c r="L115" s="29"/>
    </row>
    <row r="116" spans="2:65" s="28" customFormat="1" ht="16.5" customHeight="1">
      <c r="B116" s="29"/>
      <c r="E116" s="2" t="str">
        <f>E11</f>
        <v>01.3 - 3. VZT</v>
      </c>
      <c r="F116" s="2"/>
      <c r="G116" s="2"/>
      <c r="H116" s="2"/>
      <c r="L116" s="29"/>
    </row>
    <row r="117" spans="2:65" s="28" customFormat="1" ht="6.9" customHeight="1">
      <c r="B117" s="29"/>
      <c r="L117" s="29"/>
    </row>
    <row r="118" spans="2:65" s="28" customFormat="1" ht="12" customHeight="1">
      <c r="B118" s="29"/>
      <c r="C118" s="25" t="s">
        <v>15</v>
      </c>
      <c r="F118" s="23" t="str">
        <f>F14</f>
        <v>Medzilaborce</v>
      </c>
      <c r="I118" s="25" t="s">
        <v>17</v>
      </c>
      <c r="J118" s="55" t="str">
        <f>IF(J14="","",J14)</f>
        <v>8. 7. 2025</v>
      </c>
      <c r="L118" s="29"/>
    </row>
    <row r="119" spans="2:65" s="28" customFormat="1" ht="6.9" customHeight="1">
      <c r="B119" s="29"/>
      <c r="L119" s="29"/>
    </row>
    <row r="120" spans="2:65" s="28" customFormat="1" ht="40.049999999999997" customHeight="1">
      <c r="B120" s="29"/>
      <c r="C120" s="25" t="s">
        <v>19</v>
      </c>
      <c r="F120" s="23" t="str">
        <f>E17</f>
        <v>ÚSVIT- ML, n.o., Čapajevova 4923,23, Prešov</v>
      </c>
      <c r="I120" s="25" t="s">
        <v>25</v>
      </c>
      <c r="J120" s="26" t="str">
        <f>E23</f>
        <v>HYDROARCH, s.r.o., Prešov, Ing.arch.Gryglak</v>
      </c>
      <c r="L120" s="29"/>
    </row>
    <row r="121" spans="2:65" s="28" customFormat="1" ht="15.15" customHeight="1">
      <c r="B121" s="29"/>
      <c r="C121" s="25" t="s">
        <v>23</v>
      </c>
      <c r="F121" s="23" t="str">
        <f>IF(E20="","",E20)</f>
        <v xml:space="preserve"> </v>
      </c>
      <c r="I121" s="25" t="s">
        <v>28</v>
      </c>
      <c r="J121" s="26" t="str">
        <f>E26</f>
        <v>Ing.Ivana Brecková</v>
      </c>
      <c r="L121" s="29"/>
    </row>
    <row r="122" spans="2:65" s="28" customFormat="1" ht="10.35" customHeight="1">
      <c r="B122" s="29"/>
      <c r="L122" s="29"/>
    </row>
    <row r="123" spans="2:65" s="127" customFormat="1" ht="29.25" customHeight="1">
      <c r="B123" s="128"/>
      <c r="C123" s="129" t="s">
        <v>136</v>
      </c>
      <c r="D123" s="130" t="s">
        <v>57</v>
      </c>
      <c r="E123" s="130" t="s">
        <v>53</v>
      </c>
      <c r="F123" s="130" t="s">
        <v>54</v>
      </c>
      <c r="G123" s="130" t="s">
        <v>137</v>
      </c>
      <c r="H123" s="130" t="s">
        <v>138</v>
      </c>
      <c r="I123" s="130" t="s">
        <v>139</v>
      </c>
      <c r="J123" s="131" t="s">
        <v>121</v>
      </c>
      <c r="K123" s="132" t="s">
        <v>140</v>
      </c>
      <c r="L123" s="128"/>
      <c r="M123" s="61"/>
      <c r="N123" s="62" t="s">
        <v>36</v>
      </c>
      <c r="O123" s="62" t="s">
        <v>141</v>
      </c>
      <c r="P123" s="62" t="s">
        <v>142</v>
      </c>
      <c r="Q123" s="62" t="s">
        <v>143</v>
      </c>
      <c r="R123" s="62" t="s">
        <v>144</v>
      </c>
      <c r="S123" s="62" t="s">
        <v>145</v>
      </c>
      <c r="T123" s="63" t="s">
        <v>146</v>
      </c>
    </row>
    <row r="124" spans="2:65" s="28" customFormat="1" ht="22.8" customHeight="1">
      <c r="B124" s="29"/>
      <c r="C124" s="67" t="s">
        <v>122</v>
      </c>
      <c r="J124" s="133">
        <f>BK124</f>
        <v>13446</v>
      </c>
      <c r="L124" s="29"/>
      <c r="M124" s="64"/>
      <c r="N124" s="56"/>
      <c r="O124" s="56"/>
      <c r="P124" s="134">
        <f>P125</f>
        <v>0</v>
      </c>
      <c r="Q124" s="56"/>
      <c r="R124" s="134">
        <f>R125</f>
        <v>0</v>
      </c>
      <c r="S124" s="56"/>
      <c r="T124" s="135">
        <f>T125</f>
        <v>0</v>
      </c>
      <c r="AT124" s="16" t="s">
        <v>71</v>
      </c>
      <c r="AU124" s="16" t="s">
        <v>123</v>
      </c>
      <c r="BK124" s="136">
        <f>BK125</f>
        <v>13446</v>
      </c>
    </row>
    <row r="125" spans="2:65" s="137" customFormat="1" ht="25.95" customHeight="1">
      <c r="B125" s="138"/>
      <c r="D125" s="139" t="s">
        <v>71</v>
      </c>
      <c r="E125" s="140" t="s">
        <v>1200</v>
      </c>
      <c r="F125" s="140" t="s">
        <v>1200</v>
      </c>
      <c r="J125" s="141">
        <f>BK125</f>
        <v>13446</v>
      </c>
      <c r="L125" s="138"/>
      <c r="M125" s="142"/>
      <c r="P125" s="143">
        <f>P126+P133+P147</f>
        <v>0</v>
      </c>
      <c r="R125" s="143">
        <f>R126+R133+R147</f>
        <v>0</v>
      </c>
      <c r="T125" s="144">
        <f>T126+T133+T147</f>
        <v>0</v>
      </c>
      <c r="AR125" s="139" t="s">
        <v>79</v>
      </c>
      <c r="AT125" s="145" t="s">
        <v>71</v>
      </c>
      <c r="AU125" s="145" t="s">
        <v>72</v>
      </c>
      <c r="AY125" s="139" t="s">
        <v>149</v>
      </c>
      <c r="BK125" s="146">
        <f>BK126+BK133+BK147</f>
        <v>13446</v>
      </c>
    </row>
    <row r="126" spans="2:65" s="137" customFormat="1" ht="22.8" customHeight="1">
      <c r="B126" s="138"/>
      <c r="D126" s="139" t="s">
        <v>71</v>
      </c>
      <c r="E126" s="147" t="s">
        <v>1201</v>
      </c>
      <c r="F126" s="147" t="s">
        <v>1202</v>
      </c>
      <c r="J126" s="148">
        <f>BK126</f>
        <v>10594.800000000001</v>
      </c>
      <c r="L126" s="138"/>
      <c r="M126" s="142"/>
      <c r="P126" s="143">
        <f>SUM(P127:P132)</f>
        <v>0</v>
      </c>
      <c r="R126" s="143">
        <f>SUM(R127:R132)</f>
        <v>0</v>
      </c>
      <c r="T126" s="144">
        <f>SUM(T127:T132)</f>
        <v>0</v>
      </c>
      <c r="AR126" s="139" t="s">
        <v>79</v>
      </c>
      <c r="AT126" s="145" t="s">
        <v>71</v>
      </c>
      <c r="AU126" s="145" t="s">
        <v>79</v>
      </c>
      <c r="AY126" s="139" t="s">
        <v>149</v>
      </c>
      <c r="BK126" s="146">
        <f>SUM(BK127:BK132)</f>
        <v>10594.800000000001</v>
      </c>
    </row>
    <row r="127" spans="2:65" s="28" customFormat="1" ht="33" customHeight="1">
      <c r="B127" s="149"/>
      <c r="C127" s="150" t="s">
        <v>79</v>
      </c>
      <c r="D127" s="150" t="s">
        <v>151</v>
      </c>
      <c r="E127" s="151" t="s">
        <v>1203</v>
      </c>
      <c r="F127" s="152" t="s">
        <v>1204</v>
      </c>
      <c r="G127" s="153" t="s">
        <v>250</v>
      </c>
      <c r="H127" s="154">
        <v>2</v>
      </c>
      <c r="I127" s="154">
        <v>2977.35</v>
      </c>
      <c r="J127" s="154">
        <f t="shared" ref="J127:J132" si="0">ROUND(I127*H127,3)</f>
        <v>5954.7</v>
      </c>
      <c r="K127" s="155"/>
      <c r="L127" s="29"/>
      <c r="M127" s="156"/>
      <c r="N127" s="157" t="s">
        <v>38</v>
      </c>
      <c r="O127" s="158">
        <v>0</v>
      </c>
      <c r="P127" s="158">
        <f t="shared" ref="P127:P132" si="1">O127*H127</f>
        <v>0</v>
      </c>
      <c r="Q127" s="158">
        <v>0</v>
      </c>
      <c r="R127" s="158">
        <f t="shared" ref="R127:R132" si="2">Q127*H127</f>
        <v>0</v>
      </c>
      <c r="S127" s="158">
        <v>0</v>
      </c>
      <c r="T127" s="159">
        <f t="shared" ref="T127:T132" si="3">S127*H127</f>
        <v>0</v>
      </c>
      <c r="AR127" s="160" t="s">
        <v>625</v>
      </c>
      <c r="AT127" s="160" t="s">
        <v>151</v>
      </c>
      <c r="AU127" s="160" t="s">
        <v>85</v>
      </c>
      <c r="AY127" s="16" t="s">
        <v>149</v>
      </c>
      <c r="BE127" s="161">
        <f t="shared" ref="BE127:BE132" si="4">IF(N127="základná",J127,0)</f>
        <v>0</v>
      </c>
      <c r="BF127" s="161">
        <f t="shared" ref="BF127:BF132" si="5">IF(N127="znížená",J127,0)</f>
        <v>5954.7</v>
      </c>
      <c r="BG127" s="161">
        <f t="shared" ref="BG127:BG132" si="6">IF(N127="zákl. prenesená",J127,0)</f>
        <v>0</v>
      </c>
      <c r="BH127" s="161">
        <f t="shared" ref="BH127:BH132" si="7">IF(N127="zníž. prenesená",J127,0)</f>
        <v>0</v>
      </c>
      <c r="BI127" s="161">
        <f t="shared" ref="BI127:BI132" si="8">IF(N127="nulová",J127,0)</f>
        <v>0</v>
      </c>
      <c r="BJ127" s="16" t="s">
        <v>85</v>
      </c>
      <c r="BK127" s="162">
        <f t="shared" ref="BK127:BK132" si="9">ROUND(I127*H127,3)</f>
        <v>5954.7</v>
      </c>
      <c r="BL127" s="16" t="s">
        <v>625</v>
      </c>
      <c r="BM127" s="160" t="s">
        <v>85</v>
      </c>
    </row>
    <row r="128" spans="2:65" s="28" customFormat="1" ht="16.5" customHeight="1">
      <c r="B128" s="149"/>
      <c r="C128" s="150" t="s">
        <v>85</v>
      </c>
      <c r="D128" s="150" t="s">
        <v>151</v>
      </c>
      <c r="E128" s="151" t="s">
        <v>1205</v>
      </c>
      <c r="F128" s="152" t="s">
        <v>1206</v>
      </c>
      <c r="G128" s="153" t="s">
        <v>250</v>
      </c>
      <c r="H128" s="154">
        <v>3</v>
      </c>
      <c r="I128" s="154">
        <v>845.25</v>
      </c>
      <c r="J128" s="154">
        <f t="shared" si="0"/>
        <v>2535.75</v>
      </c>
      <c r="K128" s="155"/>
      <c r="L128" s="29"/>
      <c r="M128" s="156"/>
      <c r="N128" s="157" t="s">
        <v>38</v>
      </c>
      <c r="O128" s="158">
        <v>0</v>
      </c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AR128" s="160" t="s">
        <v>625</v>
      </c>
      <c r="AT128" s="160" t="s">
        <v>151</v>
      </c>
      <c r="AU128" s="160" t="s">
        <v>85</v>
      </c>
      <c r="AY128" s="16" t="s">
        <v>149</v>
      </c>
      <c r="BE128" s="161">
        <f t="shared" si="4"/>
        <v>0</v>
      </c>
      <c r="BF128" s="161">
        <f t="shared" si="5"/>
        <v>2535.75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6" t="s">
        <v>85</v>
      </c>
      <c r="BK128" s="162">
        <f t="shared" si="9"/>
        <v>2535.75</v>
      </c>
      <c r="BL128" s="16" t="s">
        <v>625</v>
      </c>
      <c r="BM128" s="160" t="s">
        <v>155</v>
      </c>
    </row>
    <row r="129" spans="2:65" s="28" customFormat="1" ht="16.5" customHeight="1">
      <c r="B129" s="149"/>
      <c r="C129" s="150" t="s">
        <v>161</v>
      </c>
      <c r="D129" s="150" t="s">
        <v>151</v>
      </c>
      <c r="E129" s="151" t="s">
        <v>1207</v>
      </c>
      <c r="F129" s="152" t="s">
        <v>1208</v>
      </c>
      <c r="G129" s="153" t="s">
        <v>250</v>
      </c>
      <c r="H129" s="154">
        <v>1</v>
      </c>
      <c r="I129" s="154">
        <v>366.85</v>
      </c>
      <c r="J129" s="154">
        <f t="shared" si="0"/>
        <v>366.85</v>
      </c>
      <c r="K129" s="155"/>
      <c r="L129" s="29"/>
      <c r="M129" s="156"/>
      <c r="N129" s="157" t="s">
        <v>38</v>
      </c>
      <c r="O129" s="158">
        <v>0</v>
      </c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AR129" s="160" t="s">
        <v>625</v>
      </c>
      <c r="AT129" s="160" t="s">
        <v>151</v>
      </c>
      <c r="AU129" s="160" t="s">
        <v>85</v>
      </c>
      <c r="AY129" s="16" t="s">
        <v>149</v>
      </c>
      <c r="BE129" s="161">
        <f t="shared" si="4"/>
        <v>0</v>
      </c>
      <c r="BF129" s="161">
        <f t="shared" si="5"/>
        <v>366.85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6" t="s">
        <v>85</v>
      </c>
      <c r="BK129" s="162">
        <f t="shared" si="9"/>
        <v>366.85</v>
      </c>
      <c r="BL129" s="16" t="s">
        <v>625</v>
      </c>
      <c r="BM129" s="160" t="s">
        <v>173</v>
      </c>
    </row>
    <row r="130" spans="2:65" s="28" customFormat="1" ht="16.5" customHeight="1">
      <c r="B130" s="149"/>
      <c r="C130" s="150" t="s">
        <v>155</v>
      </c>
      <c r="D130" s="150" t="s">
        <v>151</v>
      </c>
      <c r="E130" s="151" t="s">
        <v>1209</v>
      </c>
      <c r="F130" s="152" t="s">
        <v>1210</v>
      </c>
      <c r="G130" s="153" t="s">
        <v>250</v>
      </c>
      <c r="H130" s="154">
        <v>4</v>
      </c>
      <c r="I130" s="154">
        <v>177.1</v>
      </c>
      <c r="J130" s="154">
        <f t="shared" si="0"/>
        <v>708.4</v>
      </c>
      <c r="K130" s="155"/>
      <c r="L130" s="29"/>
      <c r="M130" s="156"/>
      <c r="N130" s="157" t="s">
        <v>38</v>
      </c>
      <c r="O130" s="158">
        <v>0</v>
      </c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AR130" s="160" t="s">
        <v>625</v>
      </c>
      <c r="AT130" s="160" t="s">
        <v>151</v>
      </c>
      <c r="AU130" s="160" t="s">
        <v>85</v>
      </c>
      <c r="AY130" s="16" t="s">
        <v>149</v>
      </c>
      <c r="BE130" s="161">
        <f t="shared" si="4"/>
        <v>0</v>
      </c>
      <c r="BF130" s="161">
        <f t="shared" si="5"/>
        <v>708.4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6" t="s">
        <v>85</v>
      </c>
      <c r="BK130" s="162">
        <f t="shared" si="9"/>
        <v>708.4</v>
      </c>
      <c r="BL130" s="16" t="s">
        <v>625</v>
      </c>
      <c r="BM130" s="160" t="s">
        <v>181</v>
      </c>
    </row>
    <row r="131" spans="2:65" s="28" customFormat="1" ht="16.5" customHeight="1">
      <c r="B131" s="149"/>
      <c r="C131" s="150" t="s">
        <v>169</v>
      </c>
      <c r="D131" s="150" t="s">
        <v>151</v>
      </c>
      <c r="E131" s="151" t="s">
        <v>1211</v>
      </c>
      <c r="F131" s="152" t="s">
        <v>1212</v>
      </c>
      <c r="G131" s="153" t="s">
        <v>250</v>
      </c>
      <c r="H131" s="154">
        <v>2</v>
      </c>
      <c r="I131" s="154">
        <v>97.75</v>
      </c>
      <c r="J131" s="154">
        <f t="shared" si="0"/>
        <v>195.5</v>
      </c>
      <c r="K131" s="155"/>
      <c r="L131" s="29"/>
      <c r="M131" s="156"/>
      <c r="N131" s="157" t="s">
        <v>38</v>
      </c>
      <c r="O131" s="158">
        <v>0</v>
      </c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AR131" s="160" t="s">
        <v>625</v>
      </c>
      <c r="AT131" s="160" t="s">
        <v>151</v>
      </c>
      <c r="AU131" s="160" t="s">
        <v>85</v>
      </c>
      <c r="AY131" s="16" t="s">
        <v>149</v>
      </c>
      <c r="BE131" s="161">
        <f t="shared" si="4"/>
        <v>0</v>
      </c>
      <c r="BF131" s="161">
        <f t="shared" si="5"/>
        <v>195.5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6" t="s">
        <v>85</v>
      </c>
      <c r="BK131" s="162">
        <f t="shared" si="9"/>
        <v>195.5</v>
      </c>
      <c r="BL131" s="16" t="s">
        <v>625</v>
      </c>
      <c r="BM131" s="160" t="s">
        <v>191</v>
      </c>
    </row>
    <row r="132" spans="2:65" s="28" customFormat="1" ht="24.15" customHeight="1">
      <c r="B132" s="149"/>
      <c r="C132" s="150" t="s">
        <v>173</v>
      </c>
      <c r="D132" s="150" t="s">
        <v>151</v>
      </c>
      <c r="E132" s="151" t="s">
        <v>1213</v>
      </c>
      <c r="F132" s="152" t="s">
        <v>1214</v>
      </c>
      <c r="G132" s="153" t="s">
        <v>159</v>
      </c>
      <c r="H132" s="154">
        <v>40</v>
      </c>
      <c r="I132" s="154">
        <v>20.84</v>
      </c>
      <c r="J132" s="154">
        <f t="shared" si="0"/>
        <v>833.6</v>
      </c>
      <c r="K132" s="155"/>
      <c r="L132" s="29"/>
      <c r="M132" s="156"/>
      <c r="N132" s="157" t="s">
        <v>38</v>
      </c>
      <c r="O132" s="158">
        <v>0</v>
      </c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AR132" s="160" t="s">
        <v>625</v>
      </c>
      <c r="AT132" s="160" t="s">
        <v>151</v>
      </c>
      <c r="AU132" s="160" t="s">
        <v>85</v>
      </c>
      <c r="AY132" s="16" t="s">
        <v>149</v>
      </c>
      <c r="BE132" s="161">
        <f t="shared" si="4"/>
        <v>0</v>
      </c>
      <c r="BF132" s="161">
        <f t="shared" si="5"/>
        <v>833.6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6" t="s">
        <v>85</v>
      </c>
      <c r="BK132" s="162">
        <f t="shared" si="9"/>
        <v>833.6</v>
      </c>
      <c r="BL132" s="16" t="s">
        <v>625</v>
      </c>
      <c r="BM132" s="160" t="s">
        <v>200</v>
      </c>
    </row>
    <row r="133" spans="2:65" s="137" customFormat="1" ht="22.8" customHeight="1">
      <c r="B133" s="138"/>
      <c r="D133" s="139" t="s">
        <v>71</v>
      </c>
      <c r="E133" s="147" t="s">
        <v>1215</v>
      </c>
      <c r="F133" s="147" t="s">
        <v>1216</v>
      </c>
      <c r="J133" s="148">
        <f>BK133</f>
        <v>2149.1999999999998</v>
      </c>
      <c r="L133" s="138"/>
      <c r="M133" s="142"/>
      <c r="P133" s="143">
        <f>SUM(P134:P146)</f>
        <v>0</v>
      </c>
      <c r="R133" s="143">
        <f>SUM(R134:R146)</f>
        <v>0</v>
      </c>
      <c r="T133" s="144">
        <f>SUM(T134:T146)</f>
        <v>0</v>
      </c>
      <c r="AR133" s="139" t="s">
        <v>79</v>
      </c>
      <c r="AT133" s="145" t="s">
        <v>71</v>
      </c>
      <c r="AU133" s="145" t="s">
        <v>79</v>
      </c>
      <c r="AY133" s="139" t="s">
        <v>149</v>
      </c>
      <c r="BK133" s="146">
        <f>SUM(BK134:BK146)</f>
        <v>2149.1999999999998</v>
      </c>
    </row>
    <row r="134" spans="2:65" s="28" customFormat="1" ht="16.5" customHeight="1">
      <c r="B134" s="149"/>
      <c r="C134" s="150" t="s">
        <v>177</v>
      </c>
      <c r="D134" s="150" t="s">
        <v>151</v>
      </c>
      <c r="E134" s="151" t="s">
        <v>1217</v>
      </c>
      <c r="F134" s="152" t="s">
        <v>1218</v>
      </c>
      <c r="G134" s="153" t="s">
        <v>250</v>
      </c>
      <c r="H134" s="154">
        <v>1</v>
      </c>
      <c r="I134" s="154">
        <v>334.65</v>
      </c>
      <c r="J134" s="154">
        <f t="shared" ref="J134:J146" si="10">ROUND(I134*H134,3)</f>
        <v>334.65</v>
      </c>
      <c r="K134" s="155"/>
      <c r="L134" s="29"/>
      <c r="M134" s="156"/>
      <c r="N134" s="157" t="s">
        <v>38</v>
      </c>
      <c r="O134" s="158">
        <v>0</v>
      </c>
      <c r="P134" s="158">
        <f t="shared" ref="P134:P146" si="11">O134*H134</f>
        <v>0</v>
      </c>
      <c r="Q134" s="158">
        <v>0</v>
      </c>
      <c r="R134" s="158">
        <f t="shared" ref="R134:R146" si="12">Q134*H134</f>
        <v>0</v>
      </c>
      <c r="S134" s="158">
        <v>0</v>
      </c>
      <c r="T134" s="159">
        <f t="shared" ref="T134:T146" si="13">S134*H134</f>
        <v>0</v>
      </c>
      <c r="AR134" s="160" t="s">
        <v>625</v>
      </c>
      <c r="AT134" s="160" t="s">
        <v>151</v>
      </c>
      <c r="AU134" s="160" t="s">
        <v>85</v>
      </c>
      <c r="AY134" s="16" t="s">
        <v>149</v>
      </c>
      <c r="BE134" s="161">
        <f t="shared" ref="BE134:BE146" si="14">IF(N134="základná",J134,0)</f>
        <v>0</v>
      </c>
      <c r="BF134" s="161">
        <f t="shared" ref="BF134:BF146" si="15">IF(N134="znížená",J134,0)</f>
        <v>334.65</v>
      </c>
      <c r="BG134" s="161">
        <f t="shared" ref="BG134:BG146" si="16">IF(N134="zákl. prenesená",J134,0)</f>
        <v>0</v>
      </c>
      <c r="BH134" s="161">
        <f t="shared" ref="BH134:BH146" si="17">IF(N134="zníž. prenesená",J134,0)</f>
        <v>0</v>
      </c>
      <c r="BI134" s="161">
        <f t="shared" ref="BI134:BI146" si="18">IF(N134="nulová",J134,0)</f>
        <v>0</v>
      </c>
      <c r="BJ134" s="16" t="s">
        <v>85</v>
      </c>
      <c r="BK134" s="162">
        <f t="shared" ref="BK134:BK146" si="19">ROUND(I134*H134,3)</f>
        <v>334.65</v>
      </c>
      <c r="BL134" s="16" t="s">
        <v>625</v>
      </c>
      <c r="BM134" s="160" t="s">
        <v>208</v>
      </c>
    </row>
    <row r="135" spans="2:65" s="28" customFormat="1" ht="16.5" customHeight="1">
      <c r="B135" s="149"/>
      <c r="C135" s="150" t="s">
        <v>181</v>
      </c>
      <c r="D135" s="150" t="s">
        <v>151</v>
      </c>
      <c r="E135" s="151" t="s">
        <v>1219</v>
      </c>
      <c r="F135" s="152" t="s">
        <v>1220</v>
      </c>
      <c r="G135" s="153" t="s">
        <v>250</v>
      </c>
      <c r="H135" s="154">
        <v>1</v>
      </c>
      <c r="I135" s="154">
        <v>264.5</v>
      </c>
      <c r="J135" s="154">
        <f t="shared" si="10"/>
        <v>264.5</v>
      </c>
      <c r="K135" s="155"/>
      <c r="L135" s="29"/>
      <c r="M135" s="156"/>
      <c r="N135" s="157" t="s">
        <v>38</v>
      </c>
      <c r="O135" s="158">
        <v>0</v>
      </c>
      <c r="P135" s="158">
        <f t="shared" si="11"/>
        <v>0</v>
      </c>
      <c r="Q135" s="158">
        <v>0</v>
      </c>
      <c r="R135" s="158">
        <f t="shared" si="12"/>
        <v>0</v>
      </c>
      <c r="S135" s="158">
        <v>0</v>
      </c>
      <c r="T135" s="159">
        <f t="shared" si="13"/>
        <v>0</v>
      </c>
      <c r="AR135" s="160" t="s">
        <v>625</v>
      </c>
      <c r="AT135" s="160" t="s">
        <v>151</v>
      </c>
      <c r="AU135" s="160" t="s">
        <v>85</v>
      </c>
      <c r="AY135" s="16" t="s">
        <v>149</v>
      </c>
      <c r="BE135" s="161">
        <f t="shared" si="14"/>
        <v>0</v>
      </c>
      <c r="BF135" s="161">
        <f t="shared" si="15"/>
        <v>264.5</v>
      </c>
      <c r="BG135" s="161">
        <f t="shared" si="16"/>
        <v>0</v>
      </c>
      <c r="BH135" s="161">
        <f t="shared" si="17"/>
        <v>0</v>
      </c>
      <c r="BI135" s="161">
        <f t="shared" si="18"/>
        <v>0</v>
      </c>
      <c r="BJ135" s="16" t="s">
        <v>85</v>
      </c>
      <c r="BK135" s="162">
        <f t="shared" si="19"/>
        <v>264.5</v>
      </c>
      <c r="BL135" s="16" t="s">
        <v>625</v>
      </c>
      <c r="BM135" s="160" t="s">
        <v>216</v>
      </c>
    </row>
    <row r="136" spans="2:65" s="28" customFormat="1" ht="24.15" customHeight="1">
      <c r="B136" s="149"/>
      <c r="C136" s="150" t="s">
        <v>185</v>
      </c>
      <c r="D136" s="150" t="s">
        <v>151</v>
      </c>
      <c r="E136" s="151" t="s">
        <v>1221</v>
      </c>
      <c r="F136" s="152" t="s">
        <v>1222</v>
      </c>
      <c r="G136" s="153" t="s">
        <v>250</v>
      </c>
      <c r="H136" s="154">
        <v>1</v>
      </c>
      <c r="I136" s="154">
        <v>59.8</v>
      </c>
      <c r="J136" s="154">
        <f t="shared" si="10"/>
        <v>59.8</v>
      </c>
      <c r="K136" s="155"/>
      <c r="L136" s="29"/>
      <c r="M136" s="156"/>
      <c r="N136" s="157" t="s">
        <v>38</v>
      </c>
      <c r="O136" s="158">
        <v>0</v>
      </c>
      <c r="P136" s="158">
        <f t="shared" si="11"/>
        <v>0</v>
      </c>
      <c r="Q136" s="158">
        <v>0</v>
      </c>
      <c r="R136" s="158">
        <f t="shared" si="12"/>
        <v>0</v>
      </c>
      <c r="S136" s="158">
        <v>0</v>
      </c>
      <c r="T136" s="159">
        <f t="shared" si="13"/>
        <v>0</v>
      </c>
      <c r="AR136" s="160" t="s">
        <v>625</v>
      </c>
      <c r="AT136" s="160" t="s">
        <v>151</v>
      </c>
      <c r="AU136" s="160" t="s">
        <v>85</v>
      </c>
      <c r="AY136" s="16" t="s">
        <v>149</v>
      </c>
      <c r="BE136" s="161">
        <f t="shared" si="14"/>
        <v>0</v>
      </c>
      <c r="BF136" s="161">
        <f t="shared" si="15"/>
        <v>59.8</v>
      </c>
      <c r="BG136" s="161">
        <f t="shared" si="16"/>
        <v>0</v>
      </c>
      <c r="BH136" s="161">
        <f t="shared" si="17"/>
        <v>0</v>
      </c>
      <c r="BI136" s="161">
        <f t="shared" si="18"/>
        <v>0</v>
      </c>
      <c r="BJ136" s="16" t="s">
        <v>85</v>
      </c>
      <c r="BK136" s="162">
        <f t="shared" si="19"/>
        <v>59.8</v>
      </c>
      <c r="BL136" s="16" t="s">
        <v>625</v>
      </c>
      <c r="BM136" s="160" t="s">
        <v>224</v>
      </c>
    </row>
    <row r="137" spans="2:65" s="28" customFormat="1" ht="24.15" customHeight="1">
      <c r="B137" s="149"/>
      <c r="C137" s="150" t="s">
        <v>191</v>
      </c>
      <c r="D137" s="150" t="s">
        <v>151</v>
      </c>
      <c r="E137" s="151" t="s">
        <v>1223</v>
      </c>
      <c r="F137" s="152" t="s">
        <v>1224</v>
      </c>
      <c r="G137" s="153" t="s">
        <v>250</v>
      </c>
      <c r="H137" s="154">
        <v>1</v>
      </c>
      <c r="I137" s="154">
        <v>33.81</v>
      </c>
      <c r="J137" s="154">
        <f t="shared" si="10"/>
        <v>33.81</v>
      </c>
      <c r="K137" s="155"/>
      <c r="L137" s="29"/>
      <c r="M137" s="156"/>
      <c r="N137" s="157" t="s">
        <v>38</v>
      </c>
      <c r="O137" s="158">
        <v>0</v>
      </c>
      <c r="P137" s="158">
        <f t="shared" si="11"/>
        <v>0</v>
      </c>
      <c r="Q137" s="158">
        <v>0</v>
      </c>
      <c r="R137" s="158">
        <f t="shared" si="12"/>
        <v>0</v>
      </c>
      <c r="S137" s="158">
        <v>0</v>
      </c>
      <c r="T137" s="159">
        <f t="shared" si="13"/>
        <v>0</v>
      </c>
      <c r="AR137" s="160" t="s">
        <v>625</v>
      </c>
      <c r="AT137" s="160" t="s">
        <v>151</v>
      </c>
      <c r="AU137" s="160" t="s">
        <v>85</v>
      </c>
      <c r="AY137" s="16" t="s">
        <v>149</v>
      </c>
      <c r="BE137" s="161">
        <f t="shared" si="14"/>
        <v>0</v>
      </c>
      <c r="BF137" s="161">
        <f t="shared" si="15"/>
        <v>33.81</v>
      </c>
      <c r="BG137" s="161">
        <f t="shared" si="16"/>
        <v>0</v>
      </c>
      <c r="BH137" s="161">
        <f t="shared" si="17"/>
        <v>0</v>
      </c>
      <c r="BI137" s="161">
        <f t="shared" si="18"/>
        <v>0</v>
      </c>
      <c r="BJ137" s="16" t="s">
        <v>85</v>
      </c>
      <c r="BK137" s="162">
        <f t="shared" si="19"/>
        <v>33.81</v>
      </c>
      <c r="BL137" s="16" t="s">
        <v>625</v>
      </c>
      <c r="BM137" s="160" t="s">
        <v>232</v>
      </c>
    </row>
    <row r="138" spans="2:65" s="28" customFormat="1" ht="16.5" customHeight="1">
      <c r="B138" s="149"/>
      <c r="C138" s="150" t="s">
        <v>196</v>
      </c>
      <c r="D138" s="150" t="s">
        <v>151</v>
      </c>
      <c r="E138" s="151" t="s">
        <v>1225</v>
      </c>
      <c r="F138" s="152" t="s">
        <v>1226</v>
      </c>
      <c r="G138" s="153" t="s">
        <v>250</v>
      </c>
      <c r="H138" s="154">
        <v>6</v>
      </c>
      <c r="I138" s="154">
        <v>8.6300000000000008</v>
      </c>
      <c r="J138" s="154">
        <f t="shared" si="10"/>
        <v>51.78</v>
      </c>
      <c r="K138" s="155"/>
      <c r="L138" s="29"/>
      <c r="M138" s="156"/>
      <c r="N138" s="157" t="s">
        <v>38</v>
      </c>
      <c r="O138" s="158">
        <v>0</v>
      </c>
      <c r="P138" s="158">
        <f t="shared" si="11"/>
        <v>0</v>
      </c>
      <c r="Q138" s="158">
        <v>0</v>
      </c>
      <c r="R138" s="158">
        <f t="shared" si="12"/>
        <v>0</v>
      </c>
      <c r="S138" s="158">
        <v>0</v>
      </c>
      <c r="T138" s="159">
        <f t="shared" si="13"/>
        <v>0</v>
      </c>
      <c r="AR138" s="160" t="s">
        <v>625</v>
      </c>
      <c r="AT138" s="160" t="s">
        <v>151</v>
      </c>
      <c r="AU138" s="160" t="s">
        <v>85</v>
      </c>
      <c r="AY138" s="16" t="s">
        <v>149</v>
      </c>
      <c r="BE138" s="161">
        <f t="shared" si="14"/>
        <v>0</v>
      </c>
      <c r="BF138" s="161">
        <f t="shared" si="15"/>
        <v>51.78</v>
      </c>
      <c r="BG138" s="161">
        <f t="shared" si="16"/>
        <v>0</v>
      </c>
      <c r="BH138" s="161">
        <f t="shared" si="17"/>
        <v>0</v>
      </c>
      <c r="BI138" s="161">
        <f t="shared" si="18"/>
        <v>0</v>
      </c>
      <c r="BJ138" s="16" t="s">
        <v>85</v>
      </c>
      <c r="BK138" s="162">
        <f t="shared" si="19"/>
        <v>51.78</v>
      </c>
      <c r="BL138" s="16" t="s">
        <v>625</v>
      </c>
      <c r="BM138" s="160" t="s">
        <v>240</v>
      </c>
    </row>
    <row r="139" spans="2:65" s="28" customFormat="1" ht="16.5" customHeight="1">
      <c r="B139" s="149"/>
      <c r="C139" s="150" t="s">
        <v>200</v>
      </c>
      <c r="D139" s="150" t="s">
        <v>151</v>
      </c>
      <c r="E139" s="151" t="s">
        <v>1227</v>
      </c>
      <c r="F139" s="152" t="s">
        <v>1228</v>
      </c>
      <c r="G139" s="153" t="s">
        <v>250</v>
      </c>
      <c r="H139" s="154">
        <v>3</v>
      </c>
      <c r="I139" s="154">
        <v>16.100000000000001</v>
      </c>
      <c r="J139" s="154">
        <f t="shared" si="10"/>
        <v>48.3</v>
      </c>
      <c r="K139" s="155"/>
      <c r="L139" s="29"/>
      <c r="M139" s="156"/>
      <c r="N139" s="157" t="s">
        <v>38</v>
      </c>
      <c r="O139" s="158">
        <v>0</v>
      </c>
      <c r="P139" s="158">
        <f t="shared" si="11"/>
        <v>0</v>
      </c>
      <c r="Q139" s="158">
        <v>0</v>
      </c>
      <c r="R139" s="158">
        <f t="shared" si="12"/>
        <v>0</v>
      </c>
      <c r="S139" s="158">
        <v>0</v>
      </c>
      <c r="T139" s="159">
        <f t="shared" si="13"/>
        <v>0</v>
      </c>
      <c r="AR139" s="160" t="s">
        <v>625</v>
      </c>
      <c r="AT139" s="160" t="s">
        <v>151</v>
      </c>
      <c r="AU139" s="160" t="s">
        <v>85</v>
      </c>
      <c r="AY139" s="16" t="s">
        <v>149</v>
      </c>
      <c r="BE139" s="161">
        <f t="shared" si="14"/>
        <v>0</v>
      </c>
      <c r="BF139" s="161">
        <f t="shared" si="15"/>
        <v>48.3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6" t="s">
        <v>85</v>
      </c>
      <c r="BK139" s="162">
        <f t="shared" si="19"/>
        <v>48.3</v>
      </c>
      <c r="BL139" s="16" t="s">
        <v>625</v>
      </c>
      <c r="BM139" s="160" t="s">
        <v>247</v>
      </c>
    </row>
    <row r="140" spans="2:65" s="28" customFormat="1" ht="24.15" customHeight="1">
      <c r="B140" s="149"/>
      <c r="C140" s="150" t="s">
        <v>204</v>
      </c>
      <c r="D140" s="150" t="s">
        <v>151</v>
      </c>
      <c r="E140" s="151" t="s">
        <v>1229</v>
      </c>
      <c r="F140" s="152" t="s">
        <v>1230</v>
      </c>
      <c r="G140" s="153" t="s">
        <v>250</v>
      </c>
      <c r="H140" s="154">
        <v>2</v>
      </c>
      <c r="I140" s="154">
        <v>36.479999999999997</v>
      </c>
      <c r="J140" s="154">
        <f t="shared" si="10"/>
        <v>72.959999999999994</v>
      </c>
      <c r="K140" s="155"/>
      <c r="L140" s="29"/>
      <c r="M140" s="156"/>
      <c r="N140" s="157" t="s">
        <v>38</v>
      </c>
      <c r="O140" s="158">
        <v>0</v>
      </c>
      <c r="P140" s="158">
        <f t="shared" si="11"/>
        <v>0</v>
      </c>
      <c r="Q140" s="158">
        <v>0</v>
      </c>
      <c r="R140" s="158">
        <f t="shared" si="12"/>
        <v>0</v>
      </c>
      <c r="S140" s="158">
        <v>0</v>
      </c>
      <c r="T140" s="159">
        <f t="shared" si="13"/>
        <v>0</v>
      </c>
      <c r="AR140" s="160" t="s">
        <v>625</v>
      </c>
      <c r="AT140" s="160" t="s">
        <v>151</v>
      </c>
      <c r="AU140" s="160" t="s">
        <v>85</v>
      </c>
      <c r="AY140" s="16" t="s">
        <v>149</v>
      </c>
      <c r="BE140" s="161">
        <f t="shared" si="14"/>
        <v>0</v>
      </c>
      <c r="BF140" s="161">
        <f t="shared" si="15"/>
        <v>72.959999999999994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6" t="s">
        <v>85</v>
      </c>
      <c r="BK140" s="162">
        <f t="shared" si="19"/>
        <v>72.959999999999994</v>
      </c>
      <c r="BL140" s="16" t="s">
        <v>625</v>
      </c>
      <c r="BM140" s="160" t="s">
        <v>256</v>
      </c>
    </row>
    <row r="141" spans="2:65" s="28" customFormat="1" ht="16.5" customHeight="1">
      <c r="B141" s="149"/>
      <c r="C141" s="150" t="s">
        <v>208</v>
      </c>
      <c r="D141" s="150" t="s">
        <v>151</v>
      </c>
      <c r="E141" s="151" t="s">
        <v>1231</v>
      </c>
      <c r="F141" s="152" t="s">
        <v>1232</v>
      </c>
      <c r="G141" s="153"/>
      <c r="H141" s="154">
        <v>0</v>
      </c>
      <c r="I141" s="154">
        <v>0</v>
      </c>
      <c r="J141" s="154">
        <f t="shared" si="10"/>
        <v>0</v>
      </c>
      <c r="K141" s="155"/>
      <c r="L141" s="29"/>
      <c r="M141" s="156"/>
      <c r="N141" s="157" t="s">
        <v>38</v>
      </c>
      <c r="O141" s="158">
        <v>0</v>
      </c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AR141" s="160" t="s">
        <v>625</v>
      </c>
      <c r="AT141" s="160" t="s">
        <v>151</v>
      </c>
      <c r="AU141" s="160" t="s">
        <v>85</v>
      </c>
      <c r="AY141" s="16" t="s">
        <v>149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6" t="s">
        <v>85</v>
      </c>
      <c r="BK141" s="162">
        <f t="shared" si="19"/>
        <v>0</v>
      </c>
      <c r="BL141" s="16" t="s">
        <v>625</v>
      </c>
      <c r="BM141" s="160" t="s">
        <v>264</v>
      </c>
    </row>
    <row r="142" spans="2:65" s="28" customFormat="1" ht="16.5" customHeight="1">
      <c r="B142" s="149"/>
      <c r="C142" s="150" t="s">
        <v>212</v>
      </c>
      <c r="D142" s="150" t="s">
        <v>151</v>
      </c>
      <c r="E142" s="151" t="s">
        <v>1233</v>
      </c>
      <c r="F142" s="152" t="s">
        <v>1234</v>
      </c>
      <c r="G142" s="153" t="s">
        <v>159</v>
      </c>
      <c r="H142" s="154">
        <v>10</v>
      </c>
      <c r="I142" s="154">
        <v>14.5</v>
      </c>
      <c r="J142" s="154">
        <f t="shared" si="10"/>
        <v>145</v>
      </c>
      <c r="K142" s="155"/>
      <c r="L142" s="29"/>
      <c r="M142" s="156"/>
      <c r="N142" s="157" t="s">
        <v>38</v>
      </c>
      <c r="O142" s="158">
        <v>0</v>
      </c>
      <c r="P142" s="158">
        <f t="shared" si="11"/>
        <v>0</v>
      </c>
      <c r="Q142" s="158">
        <v>0</v>
      </c>
      <c r="R142" s="158">
        <f t="shared" si="12"/>
        <v>0</v>
      </c>
      <c r="S142" s="158">
        <v>0</v>
      </c>
      <c r="T142" s="159">
        <f t="shared" si="13"/>
        <v>0</v>
      </c>
      <c r="AR142" s="160" t="s">
        <v>625</v>
      </c>
      <c r="AT142" s="160" t="s">
        <v>151</v>
      </c>
      <c r="AU142" s="160" t="s">
        <v>85</v>
      </c>
      <c r="AY142" s="16" t="s">
        <v>149</v>
      </c>
      <c r="BE142" s="161">
        <f t="shared" si="14"/>
        <v>0</v>
      </c>
      <c r="BF142" s="161">
        <f t="shared" si="15"/>
        <v>145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6" t="s">
        <v>85</v>
      </c>
      <c r="BK142" s="162">
        <f t="shared" si="19"/>
        <v>145</v>
      </c>
      <c r="BL142" s="16" t="s">
        <v>625</v>
      </c>
      <c r="BM142" s="160" t="s">
        <v>272</v>
      </c>
    </row>
    <row r="143" spans="2:65" s="28" customFormat="1" ht="16.5" customHeight="1">
      <c r="B143" s="149"/>
      <c r="C143" s="150" t="s">
        <v>216</v>
      </c>
      <c r="D143" s="150" t="s">
        <v>151</v>
      </c>
      <c r="E143" s="151" t="s">
        <v>1235</v>
      </c>
      <c r="F143" s="152" t="s">
        <v>1236</v>
      </c>
      <c r="G143" s="153" t="s">
        <v>159</v>
      </c>
      <c r="H143" s="154">
        <v>30</v>
      </c>
      <c r="I143" s="154">
        <v>19.600000000000001</v>
      </c>
      <c r="J143" s="154">
        <f t="shared" si="10"/>
        <v>588</v>
      </c>
      <c r="K143" s="155"/>
      <c r="L143" s="29"/>
      <c r="M143" s="156"/>
      <c r="N143" s="157" t="s">
        <v>38</v>
      </c>
      <c r="O143" s="158">
        <v>0</v>
      </c>
      <c r="P143" s="158">
        <f t="shared" si="11"/>
        <v>0</v>
      </c>
      <c r="Q143" s="158">
        <v>0</v>
      </c>
      <c r="R143" s="158">
        <f t="shared" si="12"/>
        <v>0</v>
      </c>
      <c r="S143" s="158">
        <v>0</v>
      </c>
      <c r="T143" s="159">
        <f t="shared" si="13"/>
        <v>0</v>
      </c>
      <c r="AR143" s="160" t="s">
        <v>625</v>
      </c>
      <c r="AT143" s="160" t="s">
        <v>151</v>
      </c>
      <c r="AU143" s="160" t="s">
        <v>85</v>
      </c>
      <c r="AY143" s="16" t="s">
        <v>149</v>
      </c>
      <c r="BE143" s="161">
        <f t="shared" si="14"/>
        <v>0</v>
      </c>
      <c r="BF143" s="161">
        <f t="shared" si="15"/>
        <v>588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6" t="s">
        <v>85</v>
      </c>
      <c r="BK143" s="162">
        <f t="shared" si="19"/>
        <v>588</v>
      </c>
      <c r="BL143" s="16" t="s">
        <v>625</v>
      </c>
      <c r="BM143" s="160" t="s">
        <v>280</v>
      </c>
    </row>
    <row r="144" spans="2:65" s="28" customFormat="1" ht="21.75" customHeight="1">
      <c r="B144" s="149"/>
      <c r="C144" s="150" t="s">
        <v>220</v>
      </c>
      <c r="D144" s="150" t="s">
        <v>151</v>
      </c>
      <c r="E144" s="151" t="s">
        <v>1237</v>
      </c>
      <c r="F144" s="152" t="s">
        <v>1238</v>
      </c>
      <c r="G144" s="153" t="s">
        <v>159</v>
      </c>
      <c r="H144" s="154">
        <v>3</v>
      </c>
      <c r="I144" s="154">
        <v>26.1</v>
      </c>
      <c r="J144" s="154">
        <f t="shared" si="10"/>
        <v>78.3</v>
      </c>
      <c r="K144" s="155"/>
      <c r="L144" s="29"/>
      <c r="M144" s="156"/>
      <c r="N144" s="157" t="s">
        <v>38</v>
      </c>
      <c r="O144" s="158">
        <v>0</v>
      </c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AR144" s="160" t="s">
        <v>625</v>
      </c>
      <c r="AT144" s="160" t="s">
        <v>151</v>
      </c>
      <c r="AU144" s="160" t="s">
        <v>85</v>
      </c>
      <c r="AY144" s="16" t="s">
        <v>149</v>
      </c>
      <c r="BE144" s="161">
        <f t="shared" si="14"/>
        <v>0</v>
      </c>
      <c r="BF144" s="161">
        <f t="shared" si="15"/>
        <v>78.3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6" t="s">
        <v>85</v>
      </c>
      <c r="BK144" s="162">
        <f t="shared" si="19"/>
        <v>78.3</v>
      </c>
      <c r="BL144" s="16" t="s">
        <v>625</v>
      </c>
      <c r="BM144" s="160" t="s">
        <v>288</v>
      </c>
    </row>
    <row r="145" spans="2:65" s="28" customFormat="1" ht="16.5" customHeight="1">
      <c r="B145" s="149"/>
      <c r="C145" s="150" t="s">
        <v>224</v>
      </c>
      <c r="D145" s="150" t="s">
        <v>151</v>
      </c>
      <c r="E145" s="151" t="s">
        <v>1239</v>
      </c>
      <c r="F145" s="152" t="s">
        <v>1240</v>
      </c>
      <c r="G145" s="153" t="s">
        <v>159</v>
      </c>
      <c r="H145" s="154">
        <v>5</v>
      </c>
      <c r="I145" s="154">
        <v>31.4</v>
      </c>
      <c r="J145" s="154">
        <f t="shared" si="10"/>
        <v>157</v>
      </c>
      <c r="K145" s="155"/>
      <c r="L145" s="29"/>
      <c r="M145" s="156"/>
      <c r="N145" s="157" t="s">
        <v>38</v>
      </c>
      <c r="O145" s="158">
        <v>0</v>
      </c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AR145" s="160" t="s">
        <v>625</v>
      </c>
      <c r="AT145" s="160" t="s">
        <v>151</v>
      </c>
      <c r="AU145" s="160" t="s">
        <v>85</v>
      </c>
      <c r="AY145" s="16" t="s">
        <v>149</v>
      </c>
      <c r="BE145" s="161">
        <f t="shared" si="14"/>
        <v>0</v>
      </c>
      <c r="BF145" s="161">
        <f t="shared" si="15"/>
        <v>157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6" t="s">
        <v>85</v>
      </c>
      <c r="BK145" s="162">
        <f t="shared" si="19"/>
        <v>157</v>
      </c>
      <c r="BL145" s="16" t="s">
        <v>625</v>
      </c>
      <c r="BM145" s="160" t="s">
        <v>296</v>
      </c>
    </row>
    <row r="146" spans="2:65" s="28" customFormat="1" ht="21.75" customHeight="1">
      <c r="B146" s="149"/>
      <c r="C146" s="150" t="s">
        <v>228</v>
      </c>
      <c r="D146" s="150" t="s">
        <v>151</v>
      </c>
      <c r="E146" s="151" t="s">
        <v>1241</v>
      </c>
      <c r="F146" s="152" t="s">
        <v>1242</v>
      </c>
      <c r="G146" s="153" t="s">
        <v>159</v>
      </c>
      <c r="H146" s="154">
        <v>10</v>
      </c>
      <c r="I146" s="154">
        <v>31.51</v>
      </c>
      <c r="J146" s="154">
        <f t="shared" si="10"/>
        <v>315.10000000000002</v>
      </c>
      <c r="K146" s="155"/>
      <c r="L146" s="29"/>
      <c r="M146" s="156"/>
      <c r="N146" s="157" t="s">
        <v>38</v>
      </c>
      <c r="O146" s="158">
        <v>0</v>
      </c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AR146" s="160" t="s">
        <v>625</v>
      </c>
      <c r="AT146" s="160" t="s">
        <v>151</v>
      </c>
      <c r="AU146" s="160" t="s">
        <v>85</v>
      </c>
      <c r="AY146" s="16" t="s">
        <v>149</v>
      </c>
      <c r="BE146" s="161">
        <f t="shared" si="14"/>
        <v>0</v>
      </c>
      <c r="BF146" s="161">
        <f t="shared" si="15"/>
        <v>315.10000000000002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6" t="s">
        <v>85</v>
      </c>
      <c r="BK146" s="162">
        <f t="shared" si="19"/>
        <v>315.10000000000002</v>
      </c>
      <c r="BL146" s="16" t="s">
        <v>625</v>
      </c>
      <c r="BM146" s="160" t="s">
        <v>304</v>
      </c>
    </row>
    <row r="147" spans="2:65" s="137" customFormat="1" ht="22.8" customHeight="1">
      <c r="B147" s="138"/>
      <c r="D147" s="139" t="s">
        <v>71</v>
      </c>
      <c r="E147" s="147" t="s">
        <v>1243</v>
      </c>
      <c r="F147" s="147" t="s">
        <v>1244</v>
      </c>
      <c r="J147" s="148">
        <f>BK147</f>
        <v>702</v>
      </c>
      <c r="L147" s="138"/>
      <c r="M147" s="142"/>
      <c r="P147" s="143">
        <f>SUM(P148:P151)</f>
        <v>0</v>
      </c>
      <c r="R147" s="143">
        <f>SUM(R148:R151)</f>
        <v>0</v>
      </c>
      <c r="T147" s="144">
        <f>SUM(T148:T151)</f>
        <v>0</v>
      </c>
      <c r="AR147" s="139" t="s">
        <v>155</v>
      </c>
      <c r="AT147" s="145" t="s">
        <v>71</v>
      </c>
      <c r="AU147" s="145" t="s">
        <v>79</v>
      </c>
      <c r="AY147" s="139" t="s">
        <v>149</v>
      </c>
      <c r="BK147" s="146">
        <f>SUM(BK148:BK151)</f>
        <v>702</v>
      </c>
    </row>
    <row r="148" spans="2:65" s="28" customFormat="1" ht="24.15" customHeight="1">
      <c r="B148" s="149"/>
      <c r="C148" s="150" t="s">
        <v>232</v>
      </c>
      <c r="D148" s="150" t="s">
        <v>151</v>
      </c>
      <c r="E148" s="151" t="s">
        <v>79</v>
      </c>
      <c r="F148" s="152" t="s">
        <v>1245</v>
      </c>
      <c r="G148" s="153" t="s">
        <v>410</v>
      </c>
      <c r="H148" s="154">
        <v>2</v>
      </c>
      <c r="I148" s="154">
        <v>22</v>
      </c>
      <c r="J148" s="154">
        <f>ROUND(I148*H148,3)</f>
        <v>44</v>
      </c>
      <c r="K148" s="155"/>
      <c r="L148" s="29"/>
      <c r="M148" s="156"/>
      <c r="N148" s="157" t="s">
        <v>38</v>
      </c>
      <c r="O148" s="158">
        <v>0</v>
      </c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AR148" s="160" t="s">
        <v>1246</v>
      </c>
      <c r="AT148" s="160" t="s">
        <v>151</v>
      </c>
      <c r="AU148" s="160" t="s">
        <v>85</v>
      </c>
      <c r="AY148" s="16" t="s">
        <v>149</v>
      </c>
      <c r="BE148" s="161">
        <f>IF(N148="základná",J148,0)</f>
        <v>0</v>
      </c>
      <c r="BF148" s="161">
        <f>IF(N148="znížená",J148,0)</f>
        <v>44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6" t="s">
        <v>85</v>
      </c>
      <c r="BK148" s="162">
        <f>ROUND(I148*H148,3)</f>
        <v>44</v>
      </c>
      <c r="BL148" s="16" t="s">
        <v>1246</v>
      </c>
      <c r="BM148" s="160" t="s">
        <v>312</v>
      </c>
    </row>
    <row r="149" spans="2:65" s="28" customFormat="1" ht="16.5" customHeight="1">
      <c r="B149" s="149"/>
      <c r="C149" s="150" t="s">
        <v>236</v>
      </c>
      <c r="D149" s="150" t="s">
        <v>151</v>
      </c>
      <c r="E149" s="151" t="s">
        <v>85</v>
      </c>
      <c r="F149" s="152" t="s">
        <v>1247</v>
      </c>
      <c r="G149" s="153" t="s">
        <v>410</v>
      </c>
      <c r="H149" s="154">
        <v>2</v>
      </c>
      <c r="I149" s="154">
        <v>18</v>
      </c>
      <c r="J149" s="154">
        <f>ROUND(I149*H149,3)</f>
        <v>36</v>
      </c>
      <c r="K149" s="155"/>
      <c r="L149" s="29"/>
      <c r="M149" s="156"/>
      <c r="N149" s="157" t="s">
        <v>38</v>
      </c>
      <c r="O149" s="158">
        <v>0</v>
      </c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AR149" s="160" t="s">
        <v>1246</v>
      </c>
      <c r="AT149" s="160" t="s">
        <v>151</v>
      </c>
      <c r="AU149" s="160" t="s">
        <v>85</v>
      </c>
      <c r="AY149" s="16" t="s">
        <v>149</v>
      </c>
      <c r="BE149" s="161">
        <f>IF(N149="základná",J149,0)</f>
        <v>0</v>
      </c>
      <c r="BF149" s="161">
        <f>IF(N149="znížená",J149,0)</f>
        <v>36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6" t="s">
        <v>85</v>
      </c>
      <c r="BK149" s="162">
        <f>ROUND(I149*H149,3)</f>
        <v>36</v>
      </c>
      <c r="BL149" s="16" t="s">
        <v>1246</v>
      </c>
      <c r="BM149" s="160" t="s">
        <v>320</v>
      </c>
    </row>
    <row r="150" spans="2:65" s="28" customFormat="1" ht="16.5" customHeight="1">
      <c r="B150" s="149"/>
      <c r="C150" s="150" t="s">
        <v>240</v>
      </c>
      <c r="D150" s="150" t="s">
        <v>151</v>
      </c>
      <c r="E150" s="151" t="s">
        <v>161</v>
      </c>
      <c r="F150" s="152" t="s">
        <v>1248</v>
      </c>
      <c r="G150" s="153" t="s">
        <v>393</v>
      </c>
      <c r="H150" s="154">
        <v>20</v>
      </c>
      <c r="I150" s="154">
        <v>3.6</v>
      </c>
      <c r="J150" s="154">
        <f>ROUND(I150*H150,3)</f>
        <v>72</v>
      </c>
      <c r="K150" s="155"/>
      <c r="L150" s="29"/>
      <c r="M150" s="156"/>
      <c r="N150" s="157" t="s">
        <v>38</v>
      </c>
      <c r="O150" s="158">
        <v>0</v>
      </c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AR150" s="160" t="s">
        <v>1246</v>
      </c>
      <c r="AT150" s="160" t="s">
        <v>151</v>
      </c>
      <c r="AU150" s="160" t="s">
        <v>85</v>
      </c>
      <c r="AY150" s="16" t="s">
        <v>149</v>
      </c>
      <c r="BE150" s="161">
        <f>IF(N150="základná",J150,0)</f>
        <v>0</v>
      </c>
      <c r="BF150" s="161">
        <f>IF(N150="znížená",J150,0)</f>
        <v>72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6" t="s">
        <v>85</v>
      </c>
      <c r="BK150" s="162">
        <f>ROUND(I150*H150,3)</f>
        <v>72</v>
      </c>
      <c r="BL150" s="16" t="s">
        <v>1246</v>
      </c>
      <c r="BM150" s="160" t="s">
        <v>328</v>
      </c>
    </row>
    <row r="151" spans="2:65" s="28" customFormat="1" ht="16.5" customHeight="1">
      <c r="B151" s="149"/>
      <c r="C151" s="150" t="s">
        <v>6</v>
      </c>
      <c r="D151" s="150" t="s">
        <v>151</v>
      </c>
      <c r="E151" s="151" t="s">
        <v>155</v>
      </c>
      <c r="F151" s="152" t="s">
        <v>1249</v>
      </c>
      <c r="G151" s="153" t="s">
        <v>1250</v>
      </c>
      <c r="H151" s="154">
        <v>1</v>
      </c>
      <c r="I151" s="154">
        <v>550</v>
      </c>
      <c r="J151" s="154">
        <f>ROUND(I151*H151,3)</f>
        <v>550</v>
      </c>
      <c r="K151" s="155"/>
      <c r="L151" s="29"/>
      <c r="M151" s="163"/>
      <c r="N151" s="164" t="s">
        <v>38</v>
      </c>
      <c r="O151" s="165">
        <v>0</v>
      </c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AR151" s="160" t="s">
        <v>1246</v>
      </c>
      <c r="AT151" s="160" t="s">
        <v>151</v>
      </c>
      <c r="AU151" s="160" t="s">
        <v>85</v>
      </c>
      <c r="AY151" s="16" t="s">
        <v>149</v>
      </c>
      <c r="BE151" s="161">
        <f>IF(N151="základná",J151,0)</f>
        <v>0</v>
      </c>
      <c r="BF151" s="161">
        <f>IF(N151="znížená",J151,0)</f>
        <v>550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6" t="s">
        <v>85</v>
      </c>
      <c r="BK151" s="162">
        <f>ROUND(I151*H151,3)</f>
        <v>550</v>
      </c>
      <c r="BL151" s="16" t="s">
        <v>1246</v>
      </c>
      <c r="BM151" s="160" t="s">
        <v>336</v>
      </c>
    </row>
    <row r="152" spans="2:65" s="28" customFormat="1" ht="6.9" customHeight="1">
      <c r="B152" s="45"/>
      <c r="C152" s="46"/>
      <c r="D152" s="46"/>
      <c r="E152" s="46"/>
      <c r="F152" s="46"/>
      <c r="G152" s="46"/>
      <c r="H152" s="46"/>
      <c r="I152" s="46"/>
      <c r="J152" s="46"/>
      <c r="K152" s="46"/>
      <c r="L152" s="29"/>
    </row>
  </sheetData>
  <autoFilter ref="C123:K151" xr:uid="{00000000-0009-0000-0000-000003000000}"/>
  <mergeCells count="12">
    <mergeCell ref="E114:H114"/>
    <mergeCell ref="E116:H116"/>
    <mergeCell ref="E29:H29"/>
    <mergeCell ref="E85:H85"/>
    <mergeCell ref="E87:H87"/>
    <mergeCell ref="E89:H89"/>
    <mergeCell ref="E112:H112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9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95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ht="12" customHeight="1">
      <c r="B8" s="19"/>
      <c r="D8" s="25" t="s">
        <v>115</v>
      </c>
      <c r="L8" s="19"/>
    </row>
    <row r="9" spans="2:46" s="28" customFormat="1" ht="16.5" customHeight="1">
      <c r="B9" s="29"/>
      <c r="E9" s="191" t="s">
        <v>116</v>
      </c>
      <c r="F9" s="191"/>
      <c r="G9" s="191"/>
      <c r="H9" s="191"/>
      <c r="L9" s="29"/>
    </row>
    <row r="10" spans="2:46" s="28" customFormat="1" ht="12" customHeight="1">
      <c r="B10" s="29"/>
      <c r="D10" s="25" t="s">
        <v>117</v>
      </c>
      <c r="L10" s="29"/>
    </row>
    <row r="11" spans="2:46" s="28" customFormat="1" ht="16.5" customHeight="1">
      <c r="B11" s="29"/>
      <c r="E11" s="2" t="s">
        <v>1251</v>
      </c>
      <c r="F11" s="2"/>
      <c r="G11" s="2"/>
      <c r="H11" s="2"/>
      <c r="L11" s="29"/>
    </row>
    <row r="12" spans="2:46" s="28" customFormat="1">
      <c r="B12" s="29"/>
      <c r="L12" s="29"/>
    </row>
    <row r="13" spans="2:46" s="28" customFormat="1" ht="12" customHeight="1">
      <c r="B13" s="29"/>
      <c r="D13" s="25" t="s">
        <v>13</v>
      </c>
      <c r="F13" s="23"/>
      <c r="I13" s="25" t="s">
        <v>14</v>
      </c>
      <c r="J13" s="23"/>
      <c r="L13" s="29"/>
    </row>
    <row r="14" spans="2:46" s="28" customFormat="1" ht="12" customHeight="1">
      <c r="B14" s="29"/>
      <c r="D14" s="25" t="s">
        <v>15</v>
      </c>
      <c r="F14" s="23" t="s">
        <v>16</v>
      </c>
      <c r="I14" s="25" t="s">
        <v>17</v>
      </c>
      <c r="J14" s="55" t="str">
        <f>'Rekapitulácia stavby'!AN8</f>
        <v>8. 7. 2025</v>
      </c>
      <c r="L14" s="29"/>
    </row>
    <row r="15" spans="2:46" s="28" customFormat="1" ht="10.8" customHeight="1">
      <c r="B15" s="29"/>
      <c r="L15" s="29"/>
    </row>
    <row r="16" spans="2:46" s="28" customFormat="1" ht="12" customHeight="1">
      <c r="B16" s="29"/>
      <c r="D16" s="25" t="s">
        <v>19</v>
      </c>
      <c r="I16" s="25" t="s">
        <v>20</v>
      </c>
      <c r="J16" s="23"/>
      <c r="L16" s="29"/>
    </row>
    <row r="17" spans="2:12" s="28" customFormat="1" ht="18" customHeight="1">
      <c r="B17" s="29"/>
      <c r="E17" s="23" t="s">
        <v>21</v>
      </c>
      <c r="I17" s="25" t="s">
        <v>22</v>
      </c>
      <c r="J17" s="23"/>
      <c r="L17" s="29"/>
    </row>
    <row r="18" spans="2:12" s="28" customFormat="1" ht="6.9" customHeight="1">
      <c r="B18" s="29"/>
      <c r="L18" s="29"/>
    </row>
    <row r="19" spans="2:12" s="28" customFormat="1" ht="12" customHeight="1">
      <c r="B19" s="29"/>
      <c r="D19" s="25" t="s">
        <v>23</v>
      </c>
      <c r="I19" s="25" t="s">
        <v>20</v>
      </c>
      <c r="J19" s="23">
        <f>'Rekapitulácia stavby'!AN13</f>
        <v>0</v>
      </c>
      <c r="L19" s="29"/>
    </row>
    <row r="20" spans="2:12" s="28" customFormat="1" ht="18" customHeight="1">
      <c r="B20" s="29"/>
      <c r="E20" s="13" t="str">
        <f>'Rekapitulácia stavby'!E14</f>
        <v xml:space="preserve"> </v>
      </c>
      <c r="F20" s="13"/>
      <c r="G20" s="13"/>
      <c r="H20" s="13"/>
      <c r="I20" s="25" t="s">
        <v>22</v>
      </c>
      <c r="J20" s="23">
        <f>'Rekapitulácia stavby'!AN14</f>
        <v>0</v>
      </c>
      <c r="L20" s="29"/>
    </row>
    <row r="21" spans="2:12" s="28" customFormat="1" ht="6.9" customHeight="1">
      <c r="B21" s="29"/>
      <c r="L21" s="29"/>
    </row>
    <row r="22" spans="2:12" s="28" customFormat="1" ht="12" customHeight="1">
      <c r="B22" s="29"/>
      <c r="D22" s="25" t="s">
        <v>25</v>
      </c>
      <c r="I22" s="25" t="s">
        <v>20</v>
      </c>
      <c r="J22" s="23"/>
      <c r="L22" s="29"/>
    </row>
    <row r="23" spans="2:12" s="28" customFormat="1" ht="18" customHeight="1">
      <c r="B23" s="29"/>
      <c r="E23" s="23" t="s">
        <v>26</v>
      </c>
      <c r="I23" s="25" t="s">
        <v>22</v>
      </c>
      <c r="J23" s="23"/>
      <c r="L23" s="29"/>
    </row>
    <row r="24" spans="2:12" s="28" customFormat="1" ht="6.9" customHeight="1">
      <c r="B24" s="29"/>
      <c r="L24" s="29"/>
    </row>
    <row r="25" spans="2:12" s="28" customFormat="1" ht="12" customHeight="1">
      <c r="B25" s="29"/>
      <c r="D25" s="25" t="s">
        <v>28</v>
      </c>
      <c r="I25" s="25" t="s">
        <v>20</v>
      </c>
      <c r="J25" s="23" t="str">
        <f>IF('Rekapitulácia stavby'!AN19="","",'Rekapitulácia stavby'!AN19)</f>
        <v/>
      </c>
      <c r="L25" s="29"/>
    </row>
    <row r="26" spans="2:12" s="28" customFormat="1" ht="18" customHeight="1">
      <c r="B26" s="29"/>
      <c r="E26" s="23" t="str">
        <f>IF('Rekapitulácia stavby'!E20="","",'Rekapitulácia stavby'!E20)</f>
        <v>Ing.Ivana Brecková</v>
      </c>
      <c r="I26" s="25" t="s">
        <v>22</v>
      </c>
      <c r="J26" s="23" t="str">
        <f>IF('Rekapitulácia stavby'!AN20="","",'Rekapitulácia stavby'!AN20)</f>
        <v/>
      </c>
      <c r="L26" s="29"/>
    </row>
    <row r="27" spans="2:12" s="28" customFormat="1" ht="6.9" customHeight="1">
      <c r="B27" s="29"/>
      <c r="L27" s="29"/>
    </row>
    <row r="28" spans="2:12" s="28" customFormat="1" ht="12" customHeight="1">
      <c r="B28" s="29"/>
      <c r="D28" s="25" t="s">
        <v>30</v>
      </c>
      <c r="L28" s="29"/>
    </row>
    <row r="29" spans="2:12" s="99" customFormat="1" ht="35.25" customHeight="1">
      <c r="B29" s="100"/>
      <c r="E29" s="11" t="s">
        <v>31</v>
      </c>
      <c r="F29" s="11"/>
      <c r="G29" s="11"/>
      <c r="H29" s="11"/>
      <c r="L29" s="100"/>
    </row>
    <row r="30" spans="2:12" s="28" customFormat="1" ht="6.9" customHeight="1">
      <c r="B30" s="29"/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25.5" customHeight="1">
      <c r="B32" s="29"/>
      <c r="D32" s="101" t="s">
        <v>32</v>
      </c>
      <c r="J32" s="69">
        <f>ROUND(J124, 3)</f>
        <v>6203.8829999999998</v>
      </c>
      <c r="L32" s="29"/>
    </row>
    <row r="33" spans="2:12" s="28" customFormat="1" ht="6.9" customHeight="1">
      <c r="B33" s="29"/>
      <c r="D33" s="56"/>
      <c r="E33" s="56"/>
      <c r="F33" s="56"/>
      <c r="G33" s="56"/>
      <c r="H33" s="56"/>
      <c r="I33" s="56"/>
      <c r="J33" s="56"/>
      <c r="K33" s="56"/>
      <c r="L33" s="29"/>
    </row>
    <row r="34" spans="2:12" s="28" customFormat="1" ht="14.4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28" customFormat="1" ht="14.4" customHeight="1">
      <c r="B35" s="29"/>
      <c r="D35" s="102" t="s">
        <v>36</v>
      </c>
      <c r="E35" s="35" t="s">
        <v>37</v>
      </c>
      <c r="F35" s="103">
        <f>ROUND((SUM(BE124:BE168)),  3)</f>
        <v>0</v>
      </c>
      <c r="G35" s="104"/>
      <c r="H35" s="104"/>
      <c r="I35" s="105">
        <v>0.23</v>
      </c>
      <c r="J35" s="103">
        <f>ROUND(((SUM(BE124:BE168))*I35),  3)</f>
        <v>0</v>
      </c>
      <c r="L35" s="29"/>
    </row>
    <row r="36" spans="2:12" s="28" customFormat="1" ht="14.4" customHeight="1">
      <c r="B36" s="29"/>
      <c r="E36" s="35" t="s">
        <v>38</v>
      </c>
      <c r="F36" s="91">
        <f>ROUND((SUM(BF124:BF168)),  3)</f>
        <v>6203.8829999999998</v>
      </c>
      <c r="I36" s="106">
        <v>0.23</v>
      </c>
      <c r="J36" s="91">
        <f>ROUND(((SUM(BF124:BF168))*I36),  3)</f>
        <v>1426.893</v>
      </c>
      <c r="L36" s="29"/>
    </row>
    <row r="37" spans="2:12" s="28" customFormat="1" ht="14.4" hidden="1" customHeight="1">
      <c r="B37" s="29"/>
      <c r="E37" s="25" t="s">
        <v>39</v>
      </c>
      <c r="F37" s="91">
        <f>ROUND((SUM(BG124:BG168)),  3)</f>
        <v>0</v>
      </c>
      <c r="I37" s="106">
        <v>0.23</v>
      </c>
      <c r="J37" s="91">
        <f>0</f>
        <v>0</v>
      </c>
      <c r="L37" s="29"/>
    </row>
    <row r="38" spans="2:12" s="28" customFormat="1" ht="14.4" hidden="1" customHeight="1">
      <c r="B38" s="29"/>
      <c r="E38" s="25" t="s">
        <v>40</v>
      </c>
      <c r="F38" s="91">
        <f>ROUND((SUM(BH124:BH168)),  3)</f>
        <v>0</v>
      </c>
      <c r="I38" s="106">
        <v>0.23</v>
      </c>
      <c r="J38" s="91">
        <f>0</f>
        <v>0</v>
      </c>
      <c r="L38" s="29"/>
    </row>
    <row r="39" spans="2:12" s="28" customFormat="1" ht="14.4" hidden="1" customHeight="1">
      <c r="B39" s="29"/>
      <c r="E39" s="35" t="s">
        <v>41</v>
      </c>
      <c r="F39" s="103">
        <f>ROUND((SUM(BI124:BI168)),  3)</f>
        <v>0</v>
      </c>
      <c r="G39" s="104"/>
      <c r="H39" s="104"/>
      <c r="I39" s="105">
        <v>0</v>
      </c>
      <c r="J39" s="103">
        <f>0</f>
        <v>0</v>
      </c>
      <c r="L39" s="29"/>
    </row>
    <row r="40" spans="2:12" s="28" customFormat="1" ht="6.9" customHeight="1">
      <c r="B40" s="29"/>
      <c r="L40" s="29"/>
    </row>
    <row r="41" spans="2:12" s="28" customFormat="1" ht="25.5" customHeight="1">
      <c r="B41" s="29"/>
      <c r="C41" s="107"/>
      <c r="D41" s="108" t="s">
        <v>42</v>
      </c>
      <c r="E41" s="59"/>
      <c r="F41" s="59"/>
      <c r="G41" s="109" t="s">
        <v>43</v>
      </c>
      <c r="H41" s="110" t="s">
        <v>44</v>
      </c>
      <c r="I41" s="59"/>
      <c r="J41" s="111">
        <f>SUM(J32:J39)</f>
        <v>7630.7759999999998</v>
      </c>
      <c r="K41" s="112"/>
      <c r="L41" s="29"/>
    </row>
    <row r="42" spans="2:12" s="28" customFormat="1" ht="14.4" customHeight="1">
      <c r="B42" s="29"/>
      <c r="L42" s="2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12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12" s="28" customFormat="1" ht="24.9" customHeight="1">
      <c r="B82" s="29"/>
      <c r="C82" s="20" t="s">
        <v>119</v>
      </c>
      <c r="L82" s="29"/>
    </row>
    <row r="83" spans="2:12" s="28" customFormat="1" ht="6.9" customHeight="1">
      <c r="B83" s="29"/>
      <c r="L83" s="29"/>
    </row>
    <row r="84" spans="2:12" s="28" customFormat="1" ht="12" customHeight="1">
      <c r="B84" s="29"/>
      <c r="C84" s="25" t="s">
        <v>11</v>
      </c>
      <c r="L84" s="29"/>
    </row>
    <row r="85" spans="2:12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12" ht="12" customHeight="1">
      <c r="B86" s="19"/>
      <c r="C86" s="25" t="s">
        <v>115</v>
      </c>
      <c r="L86" s="19"/>
    </row>
    <row r="87" spans="2:12" s="28" customFormat="1" ht="16.5" customHeight="1">
      <c r="B87" s="29"/>
      <c r="E87" s="191" t="s">
        <v>116</v>
      </c>
      <c r="F87" s="191"/>
      <c r="G87" s="191"/>
      <c r="H87" s="191"/>
      <c r="L87" s="29"/>
    </row>
    <row r="88" spans="2:12" s="28" customFormat="1" ht="12" customHeight="1">
      <c r="B88" s="29"/>
      <c r="C88" s="25" t="s">
        <v>117</v>
      </c>
      <c r="L88" s="29"/>
    </row>
    <row r="89" spans="2:12" s="28" customFormat="1" ht="16.5" customHeight="1">
      <c r="B89" s="29"/>
      <c r="E89" s="2" t="str">
        <f>E11</f>
        <v>01.4 - 4. BLZ</v>
      </c>
      <c r="F89" s="2"/>
      <c r="G89" s="2"/>
      <c r="H89" s="2"/>
      <c r="L89" s="29"/>
    </row>
    <row r="90" spans="2:12" s="28" customFormat="1" ht="6.9" customHeight="1">
      <c r="B90" s="29"/>
      <c r="L90" s="29"/>
    </row>
    <row r="91" spans="2:12" s="28" customFormat="1" ht="12" customHeight="1">
      <c r="B91" s="29"/>
      <c r="C91" s="25" t="s">
        <v>15</v>
      </c>
      <c r="F91" s="23" t="str">
        <f>F14</f>
        <v>Medzilaborce</v>
      </c>
      <c r="I91" s="25" t="s">
        <v>17</v>
      </c>
      <c r="J91" s="55" t="str">
        <f>IF(J14="","",J14)</f>
        <v>8. 7. 2025</v>
      </c>
      <c r="L91" s="29"/>
    </row>
    <row r="92" spans="2:12" s="28" customFormat="1" ht="6.9" customHeight="1">
      <c r="B92" s="29"/>
      <c r="L92" s="29"/>
    </row>
    <row r="93" spans="2:12" s="28" customFormat="1" ht="40.049999999999997" customHeight="1">
      <c r="B93" s="29"/>
      <c r="C93" s="25" t="s">
        <v>19</v>
      </c>
      <c r="F93" s="23" t="str">
        <f>E17</f>
        <v>ÚSVIT- ML, n.o., Čapajevova 4923,23, Prešov</v>
      </c>
      <c r="I93" s="25" t="s">
        <v>25</v>
      </c>
      <c r="J93" s="26" t="str">
        <f>E23</f>
        <v>HYDROARCH, s.r.o., Prešov, Ing.arch.Gryglak</v>
      </c>
      <c r="L93" s="29"/>
    </row>
    <row r="94" spans="2:12" s="28" customFormat="1" ht="15.15" customHeight="1">
      <c r="B94" s="29"/>
      <c r="C94" s="25" t="s">
        <v>23</v>
      </c>
      <c r="F94" s="23" t="str">
        <f>IF(E20="","",E20)</f>
        <v xml:space="preserve"> </v>
      </c>
      <c r="I94" s="25" t="s">
        <v>28</v>
      </c>
      <c r="J94" s="26" t="str">
        <f>E26</f>
        <v>Ing.Ivana Brecková</v>
      </c>
      <c r="L94" s="29"/>
    </row>
    <row r="95" spans="2:12" s="28" customFormat="1" ht="10.35" customHeight="1">
      <c r="B95" s="29"/>
      <c r="L95" s="29"/>
    </row>
    <row r="96" spans="2:12" s="28" customFormat="1" ht="29.25" customHeight="1">
      <c r="B96" s="29"/>
      <c r="C96" s="115" t="s">
        <v>120</v>
      </c>
      <c r="D96" s="107"/>
      <c r="E96" s="107"/>
      <c r="F96" s="107"/>
      <c r="G96" s="107"/>
      <c r="H96" s="107"/>
      <c r="I96" s="107"/>
      <c r="J96" s="116" t="s">
        <v>121</v>
      </c>
      <c r="K96" s="107"/>
      <c r="L96" s="29"/>
    </row>
    <row r="97" spans="2:47" s="28" customFormat="1" ht="10.35" customHeight="1">
      <c r="B97" s="29"/>
      <c r="L97" s="29"/>
    </row>
    <row r="98" spans="2:47" s="28" customFormat="1" ht="22.8" customHeight="1">
      <c r="B98" s="29"/>
      <c r="C98" s="117" t="s">
        <v>122</v>
      </c>
      <c r="J98" s="69">
        <f>J124</f>
        <v>6203.8830000000016</v>
      </c>
      <c r="L98" s="29"/>
      <c r="AU98" s="16" t="s">
        <v>123</v>
      </c>
    </row>
    <row r="99" spans="2:47" s="118" customFormat="1" ht="24.9" customHeight="1">
      <c r="B99" s="119"/>
      <c r="D99" s="120" t="s">
        <v>1252</v>
      </c>
      <c r="E99" s="121"/>
      <c r="F99" s="121"/>
      <c r="G99" s="121"/>
      <c r="H99" s="121"/>
      <c r="I99" s="121"/>
      <c r="J99" s="122">
        <f>J125</f>
        <v>5298.5010000000011</v>
      </c>
      <c r="L99" s="119"/>
    </row>
    <row r="100" spans="2:47" s="88" customFormat="1" ht="19.95" customHeight="1">
      <c r="B100" s="123"/>
      <c r="D100" s="124" t="s">
        <v>1253</v>
      </c>
      <c r="E100" s="125"/>
      <c r="F100" s="125"/>
      <c r="G100" s="125"/>
      <c r="H100" s="125"/>
      <c r="I100" s="125"/>
      <c r="J100" s="126">
        <f>J126</f>
        <v>3773.4510000000009</v>
      </c>
      <c r="L100" s="123"/>
    </row>
    <row r="101" spans="2:47" s="88" customFormat="1" ht="19.95" customHeight="1">
      <c r="B101" s="123"/>
      <c r="D101" s="124" t="s">
        <v>1254</v>
      </c>
      <c r="E101" s="125"/>
      <c r="F101" s="125"/>
      <c r="G101" s="125"/>
      <c r="H101" s="125"/>
      <c r="I101" s="125"/>
      <c r="J101" s="126">
        <f>J162</f>
        <v>1525.0500000000002</v>
      </c>
      <c r="L101" s="123"/>
    </row>
    <row r="102" spans="2:47" s="118" customFormat="1" ht="24.9" customHeight="1">
      <c r="B102" s="119"/>
      <c r="D102" s="120" t="s">
        <v>134</v>
      </c>
      <c r="E102" s="121"/>
      <c r="F102" s="121"/>
      <c r="G102" s="121"/>
      <c r="H102" s="121"/>
      <c r="I102" s="121"/>
      <c r="J102" s="122">
        <f>J166</f>
        <v>905.38200000000006</v>
      </c>
      <c r="L102" s="119"/>
    </row>
    <row r="103" spans="2:47" s="28" customFormat="1" ht="21.9" customHeight="1">
      <c r="B103" s="29"/>
      <c r="L103" s="29"/>
    </row>
    <row r="104" spans="2:47" s="28" customFormat="1" ht="6.9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9"/>
    </row>
    <row r="108" spans="2:47" s="28" customFormat="1" ht="6.9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29"/>
    </row>
    <row r="109" spans="2:47" s="28" customFormat="1" ht="24.9" customHeight="1">
      <c r="B109" s="29"/>
      <c r="C109" s="20" t="s">
        <v>135</v>
      </c>
      <c r="L109" s="29"/>
    </row>
    <row r="110" spans="2:47" s="28" customFormat="1" ht="6.9" customHeight="1">
      <c r="B110" s="29"/>
      <c r="L110" s="29"/>
    </row>
    <row r="111" spans="2:47" s="28" customFormat="1" ht="12" customHeight="1">
      <c r="B111" s="29"/>
      <c r="C111" s="25" t="s">
        <v>11</v>
      </c>
      <c r="L111" s="29"/>
    </row>
    <row r="112" spans="2:47" s="28" customFormat="1" ht="16.5" customHeight="1">
      <c r="B112" s="29"/>
      <c r="E112" s="191" t="str">
        <f>E7</f>
        <v>Denný stacionár Medzilaborce - Adaptácia</v>
      </c>
      <c r="F112" s="191"/>
      <c r="G112" s="191"/>
      <c r="H112" s="191"/>
      <c r="L112" s="29"/>
    </row>
    <row r="113" spans="2:65" ht="12" customHeight="1">
      <c r="B113" s="19"/>
      <c r="C113" s="25" t="s">
        <v>115</v>
      </c>
      <c r="L113" s="19"/>
    </row>
    <row r="114" spans="2:65" s="28" customFormat="1" ht="16.5" customHeight="1">
      <c r="B114" s="29"/>
      <c r="E114" s="191" t="s">
        <v>116</v>
      </c>
      <c r="F114" s="191"/>
      <c r="G114" s="191"/>
      <c r="H114" s="191"/>
      <c r="L114" s="29"/>
    </row>
    <row r="115" spans="2:65" s="28" customFormat="1" ht="12" customHeight="1">
      <c r="B115" s="29"/>
      <c r="C115" s="25" t="s">
        <v>117</v>
      </c>
      <c r="L115" s="29"/>
    </row>
    <row r="116" spans="2:65" s="28" customFormat="1" ht="16.5" customHeight="1">
      <c r="B116" s="29"/>
      <c r="E116" s="2" t="str">
        <f>E11</f>
        <v>01.4 - 4. BLZ</v>
      </c>
      <c r="F116" s="2"/>
      <c r="G116" s="2"/>
      <c r="H116" s="2"/>
      <c r="L116" s="29"/>
    </row>
    <row r="117" spans="2:65" s="28" customFormat="1" ht="6.9" customHeight="1">
      <c r="B117" s="29"/>
      <c r="L117" s="29"/>
    </row>
    <row r="118" spans="2:65" s="28" customFormat="1" ht="12" customHeight="1">
      <c r="B118" s="29"/>
      <c r="C118" s="25" t="s">
        <v>15</v>
      </c>
      <c r="F118" s="23" t="str">
        <f>F14</f>
        <v>Medzilaborce</v>
      </c>
      <c r="I118" s="25" t="s">
        <v>17</v>
      </c>
      <c r="J118" s="55" t="str">
        <f>IF(J14="","",J14)</f>
        <v>8. 7. 2025</v>
      </c>
      <c r="L118" s="29"/>
    </row>
    <row r="119" spans="2:65" s="28" customFormat="1" ht="6.9" customHeight="1">
      <c r="B119" s="29"/>
      <c r="L119" s="29"/>
    </row>
    <row r="120" spans="2:65" s="28" customFormat="1" ht="40.049999999999997" customHeight="1">
      <c r="B120" s="29"/>
      <c r="C120" s="25" t="s">
        <v>19</v>
      </c>
      <c r="F120" s="23" t="str">
        <f>E17</f>
        <v>ÚSVIT- ML, n.o., Čapajevova 4923,23, Prešov</v>
      </c>
      <c r="I120" s="25" t="s">
        <v>25</v>
      </c>
      <c r="J120" s="26" t="str">
        <f>E23</f>
        <v>HYDROARCH, s.r.o., Prešov, Ing.arch.Gryglak</v>
      </c>
      <c r="L120" s="29"/>
    </row>
    <row r="121" spans="2:65" s="28" customFormat="1" ht="15.15" customHeight="1">
      <c r="B121" s="29"/>
      <c r="C121" s="25" t="s">
        <v>23</v>
      </c>
      <c r="F121" s="23" t="str">
        <f>IF(E20="","",E20)</f>
        <v xml:space="preserve"> </v>
      </c>
      <c r="I121" s="25" t="s">
        <v>28</v>
      </c>
      <c r="J121" s="26" t="str">
        <f>E26</f>
        <v>Ing.Ivana Brecková</v>
      </c>
      <c r="L121" s="29"/>
    </row>
    <row r="122" spans="2:65" s="28" customFormat="1" ht="10.35" customHeight="1">
      <c r="B122" s="29"/>
      <c r="L122" s="29"/>
    </row>
    <row r="123" spans="2:65" s="127" customFormat="1" ht="29.25" customHeight="1">
      <c r="B123" s="128"/>
      <c r="C123" s="129" t="s">
        <v>136</v>
      </c>
      <c r="D123" s="130" t="s">
        <v>57</v>
      </c>
      <c r="E123" s="130" t="s">
        <v>53</v>
      </c>
      <c r="F123" s="130" t="s">
        <v>54</v>
      </c>
      <c r="G123" s="130" t="s">
        <v>137</v>
      </c>
      <c r="H123" s="130" t="s">
        <v>138</v>
      </c>
      <c r="I123" s="130" t="s">
        <v>139</v>
      </c>
      <c r="J123" s="131" t="s">
        <v>121</v>
      </c>
      <c r="K123" s="132" t="s">
        <v>140</v>
      </c>
      <c r="L123" s="128"/>
      <c r="M123" s="61"/>
      <c r="N123" s="62" t="s">
        <v>36</v>
      </c>
      <c r="O123" s="62" t="s">
        <v>141</v>
      </c>
      <c r="P123" s="62" t="s">
        <v>142</v>
      </c>
      <c r="Q123" s="62" t="s">
        <v>143</v>
      </c>
      <c r="R123" s="62" t="s">
        <v>144</v>
      </c>
      <c r="S123" s="62" t="s">
        <v>145</v>
      </c>
      <c r="T123" s="63" t="s">
        <v>146</v>
      </c>
    </row>
    <row r="124" spans="2:65" s="28" customFormat="1" ht="22.8" customHeight="1">
      <c r="B124" s="29"/>
      <c r="C124" s="67" t="s">
        <v>122</v>
      </c>
      <c r="J124" s="133">
        <f>BK124</f>
        <v>6203.8830000000016</v>
      </c>
      <c r="L124" s="29"/>
      <c r="M124" s="64"/>
      <c r="N124" s="56"/>
      <c r="O124" s="56"/>
      <c r="P124" s="134">
        <f>P125+P166</f>
        <v>0</v>
      </c>
      <c r="Q124" s="56"/>
      <c r="R124" s="134">
        <f>R125+R166</f>
        <v>0</v>
      </c>
      <c r="S124" s="56"/>
      <c r="T124" s="135">
        <f>T125+T166</f>
        <v>0</v>
      </c>
      <c r="AT124" s="16" t="s">
        <v>71</v>
      </c>
      <c r="AU124" s="16" t="s">
        <v>123</v>
      </c>
      <c r="BK124" s="136">
        <f>BK125+BK166</f>
        <v>6203.8830000000016</v>
      </c>
    </row>
    <row r="125" spans="2:65" s="137" customFormat="1" ht="25.95" customHeight="1">
      <c r="B125" s="138"/>
      <c r="D125" s="139" t="s">
        <v>71</v>
      </c>
      <c r="E125" s="140" t="s">
        <v>431</v>
      </c>
      <c r="F125" s="140" t="s">
        <v>1255</v>
      </c>
      <c r="J125" s="141">
        <f>BK125</f>
        <v>5298.5010000000011</v>
      </c>
      <c r="L125" s="138"/>
      <c r="M125" s="142"/>
      <c r="P125" s="143">
        <f>P126+P162</f>
        <v>0</v>
      </c>
      <c r="R125" s="143">
        <f>R126+R162</f>
        <v>0</v>
      </c>
      <c r="T125" s="144">
        <f>T126+T162</f>
        <v>0</v>
      </c>
      <c r="AR125" s="139" t="s">
        <v>161</v>
      </c>
      <c r="AT125" s="145" t="s">
        <v>71</v>
      </c>
      <c r="AU125" s="145" t="s">
        <v>72</v>
      </c>
      <c r="AY125" s="139" t="s">
        <v>149</v>
      </c>
      <c r="BK125" s="146">
        <f>BK126+BK162</f>
        <v>5298.5010000000011</v>
      </c>
    </row>
    <row r="126" spans="2:65" s="137" customFormat="1" ht="22.8" customHeight="1">
      <c r="B126" s="138"/>
      <c r="D126" s="139" t="s">
        <v>71</v>
      </c>
      <c r="E126" s="147" t="s">
        <v>1256</v>
      </c>
      <c r="F126" s="147" t="s">
        <v>1257</v>
      </c>
      <c r="J126" s="148">
        <f>BK126</f>
        <v>3773.4510000000009</v>
      </c>
      <c r="L126" s="138"/>
      <c r="M126" s="142"/>
      <c r="P126" s="143">
        <f>SUM(P127:P161)</f>
        <v>0</v>
      </c>
      <c r="R126" s="143">
        <f>SUM(R127:R161)</f>
        <v>0</v>
      </c>
      <c r="T126" s="144">
        <f>SUM(T127:T161)</f>
        <v>0</v>
      </c>
      <c r="AR126" s="139" t="s">
        <v>161</v>
      </c>
      <c r="AT126" s="145" t="s">
        <v>71</v>
      </c>
      <c r="AU126" s="145" t="s">
        <v>79</v>
      </c>
      <c r="AY126" s="139" t="s">
        <v>149</v>
      </c>
      <c r="BK126" s="146">
        <f>SUM(BK127:BK161)</f>
        <v>3773.4510000000009</v>
      </c>
    </row>
    <row r="127" spans="2:65" s="28" customFormat="1" ht="24.15" customHeight="1">
      <c r="B127" s="149"/>
      <c r="C127" s="150" t="s">
        <v>79</v>
      </c>
      <c r="D127" s="150" t="s">
        <v>151</v>
      </c>
      <c r="E127" s="151" t="s">
        <v>1258</v>
      </c>
      <c r="F127" s="152" t="s">
        <v>1259</v>
      </c>
      <c r="G127" s="153" t="s">
        <v>159</v>
      </c>
      <c r="H127" s="154">
        <v>36</v>
      </c>
      <c r="I127" s="154">
        <v>3.2869999999999999</v>
      </c>
      <c r="J127" s="154">
        <f t="shared" ref="J127:J161" si="0">ROUND(I127*H127,3)</f>
        <v>118.33199999999999</v>
      </c>
      <c r="K127" s="155"/>
      <c r="L127" s="29"/>
      <c r="M127" s="156"/>
      <c r="N127" s="157" t="s">
        <v>38</v>
      </c>
      <c r="O127" s="158">
        <v>0</v>
      </c>
      <c r="P127" s="158">
        <f t="shared" ref="P127:P161" si="1">O127*H127</f>
        <v>0</v>
      </c>
      <c r="Q127" s="158">
        <v>0</v>
      </c>
      <c r="R127" s="158">
        <f t="shared" ref="R127:R161" si="2">Q127*H127</f>
        <v>0</v>
      </c>
      <c r="S127" s="158">
        <v>0</v>
      </c>
      <c r="T127" s="159">
        <f t="shared" ref="T127:T161" si="3">S127*H127</f>
        <v>0</v>
      </c>
      <c r="AR127" s="160" t="s">
        <v>625</v>
      </c>
      <c r="AT127" s="160" t="s">
        <v>151</v>
      </c>
      <c r="AU127" s="160" t="s">
        <v>85</v>
      </c>
      <c r="AY127" s="16" t="s">
        <v>149</v>
      </c>
      <c r="BE127" s="161">
        <f t="shared" ref="BE127:BE161" si="4">IF(N127="základná",J127,0)</f>
        <v>0</v>
      </c>
      <c r="BF127" s="161">
        <f t="shared" ref="BF127:BF161" si="5">IF(N127="znížená",J127,0)</f>
        <v>118.33199999999999</v>
      </c>
      <c r="BG127" s="161">
        <f t="shared" ref="BG127:BG161" si="6">IF(N127="zákl. prenesená",J127,0)</f>
        <v>0</v>
      </c>
      <c r="BH127" s="161">
        <f t="shared" ref="BH127:BH161" si="7">IF(N127="zníž. prenesená",J127,0)</f>
        <v>0</v>
      </c>
      <c r="BI127" s="161">
        <f t="shared" ref="BI127:BI161" si="8">IF(N127="nulová",J127,0)</f>
        <v>0</v>
      </c>
      <c r="BJ127" s="16" t="s">
        <v>85</v>
      </c>
      <c r="BK127" s="162">
        <f t="shared" ref="BK127:BK161" si="9">ROUND(I127*H127,3)</f>
        <v>118.33199999999999</v>
      </c>
      <c r="BL127" s="16" t="s">
        <v>625</v>
      </c>
      <c r="BM127" s="160" t="s">
        <v>85</v>
      </c>
    </row>
    <row r="128" spans="2:65" s="28" customFormat="1" ht="16.5" customHeight="1">
      <c r="B128" s="149"/>
      <c r="C128" s="167" t="s">
        <v>85</v>
      </c>
      <c r="D128" s="167" t="s">
        <v>431</v>
      </c>
      <c r="E128" s="168" t="s">
        <v>1260</v>
      </c>
      <c r="F128" s="169" t="s">
        <v>1261</v>
      </c>
      <c r="G128" s="170" t="s">
        <v>393</v>
      </c>
      <c r="H128" s="171">
        <v>22.5</v>
      </c>
      <c r="I128" s="171">
        <v>2.2730000000000001</v>
      </c>
      <c r="J128" s="171">
        <f t="shared" si="0"/>
        <v>51.143000000000001</v>
      </c>
      <c r="K128" s="172"/>
      <c r="L128" s="173"/>
      <c r="M128" s="174"/>
      <c r="N128" s="175" t="s">
        <v>38</v>
      </c>
      <c r="O128" s="158">
        <v>0</v>
      </c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AR128" s="160" t="s">
        <v>1262</v>
      </c>
      <c r="AT128" s="160" t="s">
        <v>431</v>
      </c>
      <c r="AU128" s="160" t="s">
        <v>85</v>
      </c>
      <c r="AY128" s="16" t="s">
        <v>149</v>
      </c>
      <c r="BE128" s="161">
        <f t="shared" si="4"/>
        <v>0</v>
      </c>
      <c r="BF128" s="161">
        <f t="shared" si="5"/>
        <v>51.143000000000001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6" t="s">
        <v>85</v>
      </c>
      <c r="BK128" s="162">
        <f t="shared" si="9"/>
        <v>51.143000000000001</v>
      </c>
      <c r="BL128" s="16" t="s">
        <v>625</v>
      </c>
      <c r="BM128" s="160" t="s">
        <v>155</v>
      </c>
    </row>
    <row r="129" spans="2:65" s="28" customFormat="1" ht="24.15" customHeight="1">
      <c r="B129" s="149"/>
      <c r="C129" s="150" t="s">
        <v>161</v>
      </c>
      <c r="D129" s="150" t="s">
        <v>151</v>
      </c>
      <c r="E129" s="151" t="s">
        <v>1263</v>
      </c>
      <c r="F129" s="152" t="s">
        <v>1264</v>
      </c>
      <c r="G129" s="153" t="s">
        <v>159</v>
      </c>
      <c r="H129" s="154">
        <v>90</v>
      </c>
      <c r="I129" s="154">
        <v>2.585</v>
      </c>
      <c r="J129" s="154">
        <f t="shared" si="0"/>
        <v>232.65</v>
      </c>
      <c r="K129" s="155"/>
      <c r="L129" s="29"/>
      <c r="M129" s="156"/>
      <c r="N129" s="157" t="s">
        <v>38</v>
      </c>
      <c r="O129" s="158">
        <v>0</v>
      </c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AR129" s="160" t="s">
        <v>625</v>
      </c>
      <c r="AT129" s="160" t="s">
        <v>151</v>
      </c>
      <c r="AU129" s="160" t="s">
        <v>85</v>
      </c>
      <c r="AY129" s="16" t="s">
        <v>149</v>
      </c>
      <c r="BE129" s="161">
        <f t="shared" si="4"/>
        <v>0</v>
      </c>
      <c r="BF129" s="161">
        <f t="shared" si="5"/>
        <v>232.65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6" t="s">
        <v>85</v>
      </c>
      <c r="BK129" s="162">
        <f t="shared" si="9"/>
        <v>232.65</v>
      </c>
      <c r="BL129" s="16" t="s">
        <v>625</v>
      </c>
      <c r="BM129" s="160" t="s">
        <v>173</v>
      </c>
    </row>
    <row r="130" spans="2:65" s="28" customFormat="1" ht="16.5" customHeight="1">
      <c r="B130" s="149"/>
      <c r="C130" s="167" t="s">
        <v>155</v>
      </c>
      <c r="D130" s="167" t="s">
        <v>431</v>
      </c>
      <c r="E130" s="168" t="s">
        <v>1265</v>
      </c>
      <c r="F130" s="169" t="s">
        <v>1266</v>
      </c>
      <c r="G130" s="170" t="s">
        <v>393</v>
      </c>
      <c r="H130" s="171">
        <v>85.5</v>
      </c>
      <c r="I130" s="171">
        <v>2.4729999999999999</v>
      </c>
      <c r="J130" s="171">
        <f t="shared" si="0"/>
        <v>211.44200000000001</v>
      </c>
      <c r="K130" s="172"/>
      <c r="L130" s="173"/>
      <c r="M130" s="174"/>
      <c r="N130" s="175" t="s">
        <v>38</v>
      </c>
      <c r="O130" s="158">
        <v>0</v>
      </c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AR130" s="160" t="s">
        <v>1262</v>
      </c>
      <c r="AT130" s="160" t="s">
        <v>431</v>
      </c>
      <c r="AU130" s="160" t="s">
        <v>85</v>
      </c>
      <c r="AY130" s="16" t="s">
        <v>149</v>
      </c>
      <c r="BE130" s="161">
        <f t="shared" si="4"/>
        <v>0</v>
      </c>
      <c r="BF130" s="161">
        <f t="shared" si="5"/>
        <v>211.44200000000001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6" t="s">
        <v>85</v>
      </c>
      <c r="BK130" s="162">
        <f t="shared" si="9"/>
        <v>211.44200000000001</v>
      </c>
      <c r="BL130" s="16" t="s">
        <v>625</v>
      </c>
      <c r="BM130" s="160" t="s">
        <v>181</v>
      </c>
    </row>
    <row r="131" spans="2:65" s="28" customFormat="1" ht="16.5" customHeight="1">
      <c r="B131" s="149"/>
      <c r="C131" s="150" t="s">
        <v>169</v>
      </c>
      <c r="D131" s="150" t="s">
        <v>151</v>
      </c>
      <c r="E131" s="151" t="s">
        <v>1267</v>
      </c>
      <c r="F131" s="152" t="s">
        <v>1268</v>
      </c>
      <c r="G131" s="153" t="s">
        <v>250</v>
      </c>
      <c r="H131" s="154">
        <v>9</v>
      </c>
      <c r="I131" s="154">
        <v>1.1399999999999999</v>
      </c>
      <c r="J131" s="154">
        <f t="shared" si="0"/>
        <v>10.26</v>
      </c>
      <c r="K131" s="155"/>
      <c r="L131" s="29"/>
      <c r="M131" s="156"/>
      <c r="N131" s="157" t="s">
        <v>38</v>
      </c>
      <c r="O131" s="158">
        <v>0</v>
      </c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AR131" s="160" t="s">
        <v>625</v>
      </c>
      <c r="AT131" s="160" t="s">
        <v>151</v>
      </c>
      <c r="AU131" s="160" t="s">
        <v>85</v>
      </c>
      <c r="AY131" s="16" t="s">
        <v>149</v>
      </c>
      <c r="BE131" s="161">
        <f t="shared" si="4"/>
        <v>0</v>
      </c>
      <c r="BF131" s="161">
        <f t="shared" si="5"/>
        <v>10.26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6" t="s">
        <v>85</v>
      </c>
      <c r="BK131" s="162">
        <f t="shared" si="9"/>
        <v>10.26</v>
      </c>
      <c r="BL131" s="16" t="s">
        <v>625</v>
      </c>
      <c r="BM131" s="160" t="s">
        <v>191</v>
      </c>
    </row>
    <row r="132" spans="2:65" s="28" customFormat="1" ht="16.5" customHeight="1">
      <c r="B132" s="149"/>
      <c r="C132" s="167" t="s">
        <v>173</v>
      </c>
      <c r="D132" s="167" t="s">
        <v>431</v>
      </c>
      <c r="E132" s="168" t="s">
        <v>1269</v>
      </c>
      <c r="F132" s="169" t="s">
        <v>1270</v>
      </c>
      <c r="G132" s="170" t="s">
        <v>250</v>
      </c>
      <c r="H132" s="171">
        <v>9</v>
      </c>
      <c r="I132" s="171">
        <v>0.80200000000000005</v>
      </c>
      <c r="J132" s="171">
        <f t="shared" si="0"/>
        <v>7.218</v>
      </c>
      <c r="K132" s="172"/>
      <c r="L132" s="173"/>
      <c r="M132" s="174"/>
      <c r="N132" s="175" t="s">
        <v>38</v>
      </c>
      <c r="O132" s="158">
        <v>0</v>
      </c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AR132" s="160" t="s">
        <v>1262</v>
      </c>
      <c r="AT132" s="160" t="s">
        <v>431</v>
      </c>
      <c r="AU132" s="160" t="s">
        <v>85</v>
      </c>
      <c r="AY132" s="16" t="s">
        <v>149</v>
      </c>
      <c r="BE132" s="161">
        <f t="shared" si="4"/>
        <v>0</v>
      </c>
      <c r="BF132" s="161">
        <f t="shared" si="5"/>
        <v>7.218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6" t="s">
        <v>85</v>
      </c>
      <c r="BK132" s="162">
        <f t="shared" si="9"/>
        <v>7.218</v>
      </c>
      <c r="BL132" s="16" t="s">
        <v>625</v>
      </c>
      <c r="BM132" s="160" t="s">
        <v>200</v>
      </c>
    </row>
    <row r="133" spans="2:65" s="28" customFormat="1" ht="21.75" customHeight="1">
      <c r="B133" s="149"/>
      <c r="C133" s="150" t="s">
        <v>177</v>
      </c>
      <c r="D133" s="150" t="s">
        <v>151</v>
      </c>
      <c r="E133" s="151" t="s">
        <v>1271</v>
      </c>
      <c r="F133" s="152" t="s">
        <v>1272</v>
      </c>
      <c r="G133" s="153" t="s">
        <v>250</v>
      </c>
      <c r="H133" s="154">
        <v>137</v>
      </c>
      <c r="I133" s="154">
        <v>2.5630000000000002</v>
      </c>
      <c r="J133" s="154">
        <f t="shared" si="0"/>
        <v>351.13099999999997</v>
      </c>
      <c r="K133" s="155"/>
      <c r="L133" s="29"/>
      <c r="M133" s="156"/>
      <c r="N133" s="157" t="s">
        <v>38</v>
      </c>
      <c r="O133" s="158">
        <v>0</v>
      </c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AR133" s="160" t="s">
        <v>625</v>
      </c>
      <c r="AT133" s="160" t="s">
        <v>151</v>
      </c>
      <c r="AU133" s="160" t="s">
        <v>85</v>
      </c>
      <c r="AY133" s="16" t="s">
        <v>149</v>
      </c>
      <c r="BE133" s="161">
        <f t="shared" si="4"/>
        <v>0</v>
      </c>
      <c r="BF133" s="161">
        <f t="shared" si="5"/>
        <v>351.13099999999997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6" t="s">
        <v>85</v>
      </c>
      <c r="BK133" s="162">
        <f t="shared" si="9"/>
        <v>351.13099999999997</v>
      </c>
      <c r="BL133" s="16" t="s">
        <v>625</v>
      </c>
      <c r="BM133" s="160" t="s">
        <v>208</v>
      </c>
    </row>
    <row r="134" spans="2:65" s="28" customFormat="1" ht="24.15" customHeight="1">
      <c r="B134" s="149"/>
      <c r="C134" s="167" t="s">
        <v>181</v>
      </c>
      <c r="D134" s="167" t="s">
        <v>431</v>
      </c>
      <c r="E134" s="168" t="s">
        <v>1273</v>
      </c>
      <c r="F134" s="169" t="s">
        <v>1274</v>
      </c>
      <c r="G134" s="170" t="s">
        <v>250</v>
      </c>
      <c r="H134" s="171">
        <v>137</v>
      </c>
      <c r="I134" s="171">
        <v>2.222</v>
      </c>
      <c r="J134" s="171">
        <f t="shared" si="0"/>
        <v>304.41399999999999</v>
      </c>
      <c r="K134" s="172"/>
      <c r="L134" s="173"/>
      <c r="M134" s="174"/>
      <c r="N134" s="175" t="s">
        <v>38</v>
      </c>
      <c r="O134" s="158">
        <v>0</v>
      </c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AR134" s="160" t="s">
        <v>1262</v>
      </c>
      <c r="AT134" s="160" t="s">
        <v>431</v>
      </c>
      <c r="AU134" s="160" t="s">
        <v>85</v>
      </c>
      <c r="AY134" s="16" t="s">
        <v>149</v>
      </c>
      <c r="BE134" s="161">
        <f t="shared" si="4"/>
        <v>0</v>
      </c>
      <c r="BF134" s="161">
        <f t="shared" si="5"/>
        <v>304.41399999999999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6" t="s">
        <v>85</v>
      </c>
      <c r="BK134" s="162">
        <f t="shared" si="9"/>
        <v>304.41399999999999</v>
      </c>
      <c r="BL134" s="16" t="s">
        <v>625</v>
      </c>
      <c r="BM134" s="160" t="s">
        <v>216</v>
      </c>
    </row>
    <row r="135" spans="2:65" s="28" customFormat="1" ht="21.75" customHeight="1">
      <c r="B135" s="149"/>
      <c r="C135" s="150" t="s">
        <v>185</v>
      </c>
      <c r="D135" s="150" t="s">
        <v>151</v>
      </c>
      <c r="E135" s="151" t="s">
        <v>1275</v>
      </c>
      <c r="F135" s="152" t="s">
        <v>1276</v>
      </c>
      <c r="G135" s="153" t="s">
        <v>250</v>
      </c>
      <c r="H135" s="154">
        <v>27</v>
      </c>
      <c r="I135" s="154">
        <v>2.5630000000000002</v>
      </c>
      <c r="J135" s="154">
        <f t="shared" si="0"/>
        <v>69.200999999999993</v>
      </c>
      <c r="K135" s="155"/>
      <c r="L135" s="29"/>
      <c r="M135" s="156"/>
      <c r="N135" s="157" t="s">
        <v>38</v>
      </c>
      <c r="O135" s="158">
        <v>0</v>
      </c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AR135" s="160" t="s">
        <v>625</v>
      </c>
      <c r="AT135" s="160" t="s">
        <v>151</v>
      </c>
      <c r="AU135" s="160" t="s">
        <v>85</v>
      </c>
      <c r="AY135" s="16" t="s">
        <v>149</v>
      </c>
      <c r="BE135" s="161">
        <f t="shared" si="4"/>
        <v>0</v>
      </c>
      <c r="BF135" s="161">
        <f t="shared" si="5"/>
        <v>69.200999999999993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6" t="s">
        <v>85</v>
      </c>
      <c r="BK135" s="162">
        <f t="shared" si="9"/>
        <v>69.200999999999993</v>
      </c>
      <c r="BL135" s="16" t="s">
        <v>625</v>
      </c>
      <c r="BM135" s="160" t="s">
        <v>224</v>
      </c>
    </row>
    <row r="136" spans="2:65" s="28" customFormat="1" ht="24.15" customHeight="1">
      <c r="B136" s="149"/>
      <c r="C136" s="167" t="s">
        <v>191</v>
      </c>
      <c r="D136" s="167" t="s">
        <v>431</v>
      </c>
      <c r="E136" s="168" t="s">
        <v>1277</v>
      </c>
      <c r="F136" s="169" t="s">
        <v>1278</v>
      </c>
      <c r="G136" s="170" t="s">
        <v>250</v>
      </c>
      <c r="H136" s="171">
        <v>27</v>
      </c>
      <c r="I136" s="171">
        <v>0.86399999999999999</v>
      </c>
      <c r="J136" s="171">
        <f t="shared" si="0"/>
        <v>23.327999999999999</v>
      </c>
      <c r="K136" s="172"/>
      <c r="L136" s="173"/>
      <c r="M136" s="174"/>
      <c r="N136" s="175" t="s">
        <v>38</v>
      </c>
      <c r="O136" s="158">
        <v>0</v>
      </c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AR136" s="160" t="s">
        <v>1262</v>
      </c>
      <c r="AT136" s="160" t="s">
        <v>431</v>
      </c>
      <c r="AU136" s="160" t="s">
        <v>85</v>
      </c>
      <c r="AY136" s="16" t="s">
        <v>149</v>
      </c>
      <c r="BE136" s="161">
        <f t="shared" si="4"/>
        <v>0</v>
      </c>
      <c r="BF136" s="161">
        <f t="shared" si="5"/>
        <v>23.327999999999999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6" t="s">
        <v>85</v>
      </c>
      <c r="BK136" s="162">
        <f t="shared" si="9"/>
        <v>23.327999999999999</v>
      </c>
      <c r="BL136" s="16" t="s">
        <v>625</v>
      </c>
      <c r="BM136" s="160" t="s">
        <v>232</v>
      </c>
    </row>
    <row r="137" spans="2:65" s="28" customFormat="1" ht="16.5" customHeight="1">
      <c r="B137" s="149"/>
      <c r="C137" s="167" t="s">
        <v>196</v>
      </c>
      <c r="D137" s="167" t="s">
        <v>431</v>
      </c>
      <c r="E137" s="168" t="s">
        <v>1279</v>
      </c>
      <c r="F137" s="169" t="s">
        <v>1280</v>
      </c>
      <c r="G137" s="170" t="s">
        <v>250</v>
      </c>
      <c r="H137" s="171">
        <v>27</v>
      </c>
      <c r="I137" s="171">
        <v>1.6040000000000001</v>
      </c>
      <c r="J137" s="171">
        <f t="shared" si="0"/>
        <v>43.308</v>
      </c>
      <c r="K137" s="172"/>
      <c r="L137" s="173"/>
      <c r="M137" s="174"/>
      <c r="N137" s="175" t="s">
        <v>38</v>
      </c>
      <c r="O137" s="158">
        <v>0</v>
      </c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AR137" s="160" t="s">
        <v>1262</v>
      </c>
      <c r="AT137" s="160" t="s">
        <v>431</v>
      </c>
      <c r="AU137" s="160" t="s">
        <v>85</v>
      </c>
      <c r="AY137" s="16" t="s">
        <v>149</v>
      </c>
      <c r="BE137" s="161">
        <f t="shared" si="4"/>
        <v>0</v>
      </c>
      <c r="BF137" s="161">
        <f t="shared" si="5"/>
        <v>43.308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6" t="s">
        <v>85</v>
      </c>
      <c r="BK137" s="162">
        <f t="shared" si="9"/>
        <v>43.308</v>
      </c>
      <c r="BL137" s="16" t="s">
        <v>625</v>
      </c>
      <c r="BM137" s="160" t="s">
        <v>240</v>
      </c>
    </row>
    <row r="138" spans="2:65" s="28" customFormat="1" ht="21.75" customHeight="1">
      <c r="B138" s="149"/>
      <c r="C138" s="150" t="s">
        <v>200</v>
      </c>
      <c r="D138" s="150" t="s">
        <v>151</v>
      </c>
      <c r="E138" s="151" t="s">
        <v>1281</v>
      </c>
      <c r="F138" s="152" t="s">
        <v>1282</v>
      </c>
      <c r="G138" s="153" t="s">
        <v>250</v>
      </c>
      <c r="H138" s="154">
        <v>36</v>
      </c>
      <c r="I138" s="154">
        <v>4.2720000000000002</v>
      </c>
      <c r="J138" s="154">
        <f t="shared" si="0"/>
        <v>153.792</v>
      </c>
      <c r="K138" s="155"/>
      <c r="L138" s="29"/>
      <c r="M138" s="156"/>
      <c r="N138" s="157" t="s">
        <v>38</v>
      </c>
      <c r="O138" s="158">
        <v>0</v>
      </c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AR138" s="160" t="s">
        <v>625</v>
      </c>
      <c r="AT138" s="160" t="s">
        <v>151</v>
      </c>
      <c r="AU138" s="160" t="s">
        <v>85</v>
      </c>
      <c r="AY138" s="16" t="s">
        <v>149</v>
      </c>
      <c r="BE138" s="161">
        <f t="shared" si="4"/>
        <v>0</v>
      </c>
      <c r="BF138" s="161">
        <f t="shared" si="5"/>
        <v>153.792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6" t="s">
        <v>85</v>
      </c>
      <c r="BK138" s="162">
        <f t="shared" si="9"/>
        <v>153.792</v>
      </c>
      <c r="BL138" s="16" t="s">
        <v>625</v>
      </c>
      <c r="BM138" s="160" t="s">
        <v>247</v>
      </c>
    </row>
    <row r="139" spans="2:65" s="28" customFormat="1" ht="16.5" customHeight="1">
      <c r="B139" s="149"/>
      <c r="C139" s="167" t="s">
        <v>204</v>
      </c>
      <c r="D139" s="167" t="s">
        <v>431</v>
      </c>
      <c r="E139" s="168" t="s">
        <v>1283</v>
      </c>
      <c r="F139" s="169" t="s">
        <v>1284</v>
      </c>
      <c r="G139" s="170" t="s">
        <v>250</v>
      </c>
      <c r="H139" s="171">
        <v>36</v>
      </c>
      <c r="I139" s="171">
        <v>0.21</v>
      </c>
      <c r="J139" s="171">
        <f t="shared" si="0"/>
        <v>7.56</v>
      </c>
      <c r="K139" s="172"/>
      <c r="L139" s="173"/>
      <c r="M139" s="174"/>
      <c r="N139" s="175" t="s">
        <v>38</v>
      </c>
      <c r="O139" s="158">
        <v>0</v>
      </c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AR139" s="160" t="s">
        <v>1262</v>
      </c>
      <c r="AT139" s="160" t="s">
        <v>431</v>
      </c>
      <c r="AU139" s="160" t="s">
        <v>85</v>
      </c>
      <c r="AY139" s="16" t="s">
        <v>149</v>
      </c>
      <c r="BE139" s="161">
        <f t="shared" si="4"/>
        <v>0</v>
      </c>
      <c r="BF139" s="161">
        <f t="shared" si="5"/>
        <v>7.56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6" t="s">
        <v>85</v>
      </c>
      <c r="BK139" s="162">
        <f t="shared" si="9"/>
        <v>7.56</v>
      </c>
      <c r="BL139" s="16" t="s">
        <v>625</v>
      </c>
      <c r="BM139" s="160" t="s">
        <v>256</v>
      </c>
    </row>
    <row r="140" spans="2:65" s="28" customFormat="1" ht="24.15" customHeight="1">
      <c r="B140" s="149"/>
      <c r="C140" s="167" t="s">
        <v>208</v>
      </c>
      <c r="D140" s="167" t="s">
        <v>431</v>
      </c>
      <c r="E140" s="168" t="s">
        <v>1285</v>
      </c>
      <c r="F140" s="169" t="s">
        <v>1286</v>
      </c>
      <c r="G140" s="170" t="s">
        <v>250</v>
      </c>
      <c r="H140" s="171">
        <v>36</v>
      </c>
      <c r="I140" s="171">
        <v>0.95799999999999996</v>
      </c>
      <c r="J140" s="171">
        <f t="shared" si="0"/>
        <v>34.488</v>
      </c>
      <c r="K140" s="172"/>
      <c r="L140" s="173"/>
      <c r="M140" s="174"/>
      <c r="N140" s="175" t="s">
        <v>38</v>
      </c>
      <c r="O140" s="158">
        <v>0</v>
      </c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AR140" s="160" t="s">
        <v>1262</v>
      </c>
      <c r="AT140" s="160" t="s">
        <v>431</v>
      </c>
      <c r="AU140" s="160" t="s">
        <v>85</v>
      </c>
      <c r="AY140" s="16" t="s">
        <v>149</v>
      </c>
      <c r="BE140" s="161">
        <f t="shared" si="4"/>
        <v>0</v>
      </c>
      <c r="BF140" s="161">
        <f t="shared" si="5"/>
        <v>34.488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6" t="s">
        <v>85</v>
      </c>
      <c r="BK140" s="162">
        <f t="shared" si="9"/>
        <v>34.488</v>
      </c>
      <c r="BL140" s="16" t="s">
        <v>625</v>
      </c>
      <c r="BM140" s="160" t="s">
        <v>264</v>
      </c>
    </row>
    <row r="141" spans="2:65" s="28" customFormat="1" ht="16.5" customHeight="1">
      <c r="B141" s="149"/>
      <c r="C141" s="150" t="s">
        <v>212</v>
      </c>
      <c r="D141" s="150" t="s">
        <v>151</v>
      </c>
      <c r="E141" s="151" t="s">
        <v>1287</v>
      </c>
      <c r="F141" s="152" t="s">
        <v>1288</v>
      </c>
      <c r="G141" s="153" t="s">
        <v>250</v>
      </c>
      <c r="H141" s="154">
        <v>9</v>
      </c>
      <c r="I141" s="154">
        <v>3.6589999999999998</v>
      </c>
      <c r="J141" s="154">
        <f t="shared" si="0"/>
        <v>32.930999999999997</v>
      </c>
      <c r="K141" s="155"/>
      <c r="L141" s="29"/>
      <c r="M141" s="156"/>
      <c r="N141" s="157" t="s">
        <v>38</v>
      </c>
      <c r="O141" s="158">
        <v>0</v>
      </c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AR141" s="160" t="s">
        <v>625</v>
      </c>
      <c r="AT141" s="160" t="s">
        <v>151</v>
      </c>
      <c r="AU141" s="160" t="s">
        <v>85</v>
      </c>
      <c r="AY141" s="16" t="s">
        <v>149</v>
      </c>
      <c r="BE141" s="161">
        <f t="shared" si="4"/>
        <v>0</v>
      </c>
      <c r="BF141" s="161">
        <f t="shared" si="5"/>
        <v>32.930999999999997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6" t="s">
        <v>85</v>
      </c>
      <c r="BK141" s="162">
        <f t="shared" si="9"/>
        <v>32.930999999999997</v>
      </c>
      <c r="BL141" s="16" t="s">
        <v>625</v>
      </c>
      <c r="BM141" s="160" t="s">
        <v>272</v>
      </c>
    </row>
    <row r="142" spans="2:65" s="28" customFormat="1" ht="16.5" customHeight="1">
      <c r="B142" s="149"/>
      <c r="C142" s="167" t="s">
        <v>216</v>
      </c>
      <c r="D142" s="167" t="s">
        <v>431</v>
      </c>
      <c r="E142" s="168" t="s">
        <v>1289</v>
      </c>
      <c r="F142" s="169" t="s">
        <v>1290</v>
      </c>
      <c r="G142" s="170" t="s">
        <v>250</v>
      </c>
      <c r="H142" s="171">
        <v>9</v>
      </c>
      <c r="I142" s="171">
        <v>1.8120000000000001</v>
      </c>
      <c r="J142" s="171">
        <f t="shared" si="0"/>
        <v>16.308</v>
      </c>
      <c r="K142" s="172"/>
      <c r="L142" s="173"/>
      <c r="M142" s="174"/>
      <c r="N142" s="175" t="s">
        <v>38</v>
      </c>
      <c r="O142" s="158">
        <v>0</v>
      </c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AR142" s="160" t="s">
        <v>1262</v>
      </c>
      <c r="AT142" s="160" t="s">
        <v>431</v>
      </c>
      <c r="AU142" s="160" t="s">
        <v>85</v>
      </c>
      <c r="AY142" s="16" t="s">
        <v>149</v>
      </c>
      <c r="BE142" s="161">
        <f t="shared" si="4"/>
        <v>0</v>
      </c>
      <c r="BF142" s="161">
        <f t="shared" si="5"/>
        <v>16.308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6" t="s">
        <v>85</v>
      </c>
      <c r="BK142" s="162">
        <f t="shared" si="9"/>
        <v>16.308</v>
      </c>
      <c r="BL142" s="16" t="s">
        <v>625</v>
      </c>
      <c r="BM142" s="160" t="s">
        <v>280</v>
      </c>
    </row>
    <row r="143" spans="2:65" s="28" customFormat="1" ht="16.5" customHeight="1">
      <c r="B143" s="149"/>
      <c r="C143" s="150" t="s">
        <v>220</v>
      </c>
      <c r="D143" s="150" t="s">
        <v>151</v>
      </c>
      <c r="E143" s="151" t="s">
        <v>1291</v>
      </c>
      <c r="F143" s="152" t="s">
        <v>1292</v>
      </c>
      <c r="G143" s="153" t="s">
        <v>250</v>
      </c>
      <c r="H143" s="154">
        <v>18</v>
      </c>
      <c r="I143" s="154">
        <v>2.5630000000000002</v>
      </c>
      <c r="J143" s="154">
        <f t="shared" si="0"/>
        <v>46.134</v>
      </c>
      <c r="K143" s="155"/>
      <c r="L143" s="29"/>
      <c r="M143" s="156"/>
      <c r="N143" s="157" t="s">
        <v>38</v>
      </c>
      <c r="O143" s="158">
        <v>0</v>
      </c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AR143" s="160" t="s">
        <v>625</v>
      </c>
      <c r="AT143" s="160" t="s">
        <v>151</v>
      </c>
      <c r="AU143" s="160" t="s">
        <v>85</v>
      </c>
      <c r="AY143" s="16" t="s">
        <v>149</v>
      </c>
      <c r="BE143" s="161">
        <f t="shared" si="4"/>
        <v>0</v>
      </c>
      <c r="BF143" s="161">
        <f t="shared" si="5"/>
        <v>46.134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6" t="s">
        <v>85</v>
      </c>
      <c r="BK143" s="162">
        <f t="shared" si="9"/>
        <v>46.134</v>
      </c>
      <c r="BL143" s="16" t="s">
        <v>625</v>
      </c>
      <c r="BM143" s="160" t="s">
        <v>288</v>
      </c>
    </row>
    <row r="144" spans="2:65" s="28" customFormat="1" ht="16.5" customHeight="1">
      <c r="B144" s="149"/>
      <c r="C144" s="167" t="s">
        <v>224</v>
      </c>
      <c r="D144" s="167" t="s">
        <v>431</v>
      </c>
      <c r="E144" s="168" t="s">
        <v>1293</v>
      </c>
      <c r="F144" s="169" t="s">
        <v>1294</v>
      </c>
      <c r="G144" s="170" t="s">
        <v>250</v>
      </c>
      <c r="H144" s="171">
        <v>18</v>
      </c>
      <c r="I144" s="171">
        <v>1.415</v>
      </c>
      <c r="J144" s="171">
        <f t="shared" si="0"/>
        <v>25.47</v>
      </c>
      <c r="K144" s="172"/>
      <c r="L144" s="173"/>
      <c r="M144" s="174"/>
      <c r="N144" s="175" t="s">
        <v>38</v>
      </c>
      <c r="O144" s="158">
        <v>0</v>
      </c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AR144" s="160" t="s">
        <v>1262</v>
      </c>
      <c r="AT144" s="160" t="s">
        <v>431</v>
      </c>
      <c r="AU144" s="160" t="s">
        <v>85</v>
      </c>
      <c r="AY144" s="16" t="s">
        <v>149</v>
      </c>
      <c r="BE144" s="161">
        <f t="shared" si="4"/>
        <v>0</v>
      </c>
      <c r="BF144" s="161">
        <f t="shared" si="5"/>
        <v>25.47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6" t="s">
        <v>85</v>
      </c>
      <c r="BK144" s="162">
        <f t="shared" si="9"/>
        <v>25.47</v>
      </c>
      <c r="BL144" s="16" t="s">
        <v>625</v>
      </c>
      <c r="BM144" s="160" t="s">
        <v>296</v>
      </c>
    </row>
    <row r="145" spans="2:65" s="28" customFormat="1" ht="16.5" customHeight="1">
      <c r="B145" s="149"/>
      <c r="C145" s="150" t="s">
        <v>228</v>
      </c>
      <c r="D145" s="150" t="s">
        <v>151</v>
      </c>
      <c r="E145" s="151" t="s">
        <v>1295</v>
      </c>
      <c r="F145" s="152" t="s">
        <v>1296</v>
      </c>
      <c r="G145" s="153" t="s">
        <v>250</v>
      </c>
      <c r="H145" s="154">
        <v>9</v>
      </c>
      <c r="I145" s="154">
        <v>15.557</v>
      </c>
      <c r="J145" s="154">
        <f t="shared" si="0"/>
        <v>140.01300000000001</v>
      </c>
      <c r="K145" s="155"/>
      <c r="L145" s="29"/>
      <c r="M145" s="156"/>
      <c r="N145" s="157" t="s">
        <v>38</v>
      </c>
      <c r="O145" s="158">
        <v>0</v>
      </c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AR145" s="160" t="s">
        <v>625</v>
      </c>
      <c r="AT145" s="160" t="s">
        <v>151</v>
      </c>
      <c r="AU145" s="160" t="s">
        <v>85</v>
      </c>
      <c r="AY145" s="16" t="s">
        <v>149</v>
      </c>
      <c r="BE145" s="161">
        <f t="shared" si="4"/>
        <v>0</v>
      </c>
      <c r="BF145" s="161">
        <f t="shared" si="5"/>
        <v>140.01300000000001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6" t="s">
        <v>85</v>
      </c>
      <c r="BK145" s="162">
        <f t="shared" si="9"/>
        <v>140.01300000000001</v>
      </c>
      <c r="BL145" s="16" t="s">
        <v>625</v>
      </c>
      <c r="BM145" s="160" t="s">
        <v>304</v>
      </c>
    </row>
    <row r="146" spans="2:65" s="28" customFormat="1" ht="16.5" customHeight="1">
      <c r="B146" s="149"/>
      <c r="C146" s="167" t="s">
        <v>232</v>
      </c>
      <c r="D146" s="167" t="s">
        <v>431</v>
      </c>
      <c r="E146" s="168" t="s">
        <v>1297</v>
      </c>
      <c r="F146" s="169" t="s">
        <v>1298</v>
      </c>
      <c r="G146" s="170" t="s">
        <v>250</v>
      </c>
      <c r="H146" s="171">
        <v>9</v>
      </c>
      <c r="I146" s="171">
        <v>7.0289999999999999</v>
      </c>
      <c r="J146" s="171">
        <f t="shared" si="0"/>
        <v>63.261000000000003</v>
      </c>
      <c r="K146" s="172"/>
      <c r="L146" s="173"/>
      <c r="M146" s="174"/>
      <c r="N146" s="175" t="s">
        <v>38</v>
      </c>
      <c r="O146" s="158">
        <v>0</v>
      </c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AR146" s="160" t="s">
        <v>1262</v>
      </c>
      <c r="AT146" s="160" t="s">
        <v>431</v>
      </c>
      <c r="AU146" s="160" t="s">
        <v>85</v>
      </c>
      <c r="AY146" s="16" t="s">
        <v>149</v>
      </c>
      <c r="BE146" s="161">
        <f t="shared" si="4"/>
        <v>0</v>
      </c>
      <c r="BF146" s="161">
        <f t="shared" si="5"/>
        <v>63.261000000000003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6" t="s">
        <v>85</v>
      </c>
      <c r="BK146" s="162">
        <f t="shared" si="9"/>
        <v>63.261000000000003</v>
      </c>
      <c r="BL146" s="16" t="s">
        <v>625</v>
      </c>
      <c r="BM146" s="160" t="s">
        <v>312</v>
      </c>
    </row>
    <row r="147" spans="2:65" s="28" customFormat="1" ht="21.75" customHeight="1">
      <c r="B147" s="149"/>
      <c r="C147" s="150" t="s">
        <v>236</v>
      </c>
      <c r="D147" s="150" t="s">
        <v>151</v>
      </c>
      <c r="E147" s="151" t="s">
        <v>1299</v>
      </c>
      <c r="F147" s="152" t="s">
        <v>1300</v>
      </c>
      <c r="G147" s="153" t="s">
        <v>250</v>
      </c>
      <c r="H147" s="154">
        <v>18</v>
      </c>
      <c r="I147" s="154">
        <v>5.6970000000000001</v>
      </c>
      <c r="J147" s="154">
        <f t="shared" si="0"/>
        <v>102.54600000000001</v>
      </c>
      <c r="K147" s="155"/>
      <c r="L147" s="29"/>
      <c r="M147" s="156"/>
      <c r="N147" s="157" t="s">
        <v>38</v>
      </c>
      <c r="O147" s="158">
        <v>0</v>
      </c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AR147" s="160" t="s">
        <v>625</v>
      </c>
      <c r="AT147" s="160" t="s">
        <v>151</v>
      </c>
      <c r="AU147" s="160" t="s">
        <v>85</v>
      </c>
      <c r="AY147" s="16" t="s">
        <v>149</v>
      </c>
      <c r="BE147" s="161">
        <f t="shared" si="4"/>
        <v>0</v>
      </c>
      <c r="BF147" s="161">
        <f t="shared" si="5"/>
        <v>102.54600000000001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6" t="s">
        <v>85</v>
      </c>
      <c r="BK147" s="162">
        <f t="shared" si="9"/>
        <v>102.54600000000001</v>
      </c>
      <c r="BL147" s="16" t="s">
        <v>625</v>
      </c>
      <c r="BM147" s="160" t="s">
        <v>320</v>
      </c>
    </row>
    <row r="148" spans="2:65" s="28" customFormat="1" ht="16.5" customHeight="1">
      <c r="B148" s="149"/>
      <c r="C148" s="167" t="s">
        <v>240</v>
      </c>
      <c r="D148" s="167" t="s">
        <v>431</v>
      </c>
      <c r="E148" s="168" t="s">
        <v>1301</v>
      </c>
      <c r="F148" s="169" t="s">
        <v>1302</v>
      </c>
      <c r="G148" s="170" t="s">
        <v>250</v>
      </c>
      <c r="H148" s="171">
        <v>18</v>
      </c>
      <c r="I148" s="171">
        <v>0.22</v>
      </c>
      <c r="J148" s="171">
        <f t="shared" si="0"/>
        <v>3.96</v>
      </c>
      <c r="K148" s="172"/>
      <c r="L148" s="173"/>
      <c r="M148" s="174"/>
      <c r="N148" s="175" t="s">
        <v>38</v>
      </c>
      <c r="O148" s="158">
        <v>0</v>
      </c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AR148" s="160" t="s">
        <v>1262</v>
      </c>
      <c r="AT148" s="160" t="s">
        <v>431</v>
      </c>
      <c r="AU148" s="160" t="s">
        <v>85</v>
      </c>
      <c r="AY148" s="16" t="s">
        <v>149</v>
      </c>
      <c r="BE148" s="161">
        <f t="shared" si="4"/>
        <v>0</v>
      </c>
      <c r="BF148" s="161">
        <f t="shared" si="5"/>
        <v>3.96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6" t="s">
        <v>85</v>
      </c>
      <c r="BK148" s="162">
        <f t="shared" si="9"/>
        <v>3.96</v>
      </c>
      <c r="BL148" s="16" t="s">
        <v>625</v>
      </c>
      <c r="BM148" s="160" t="s">
        <v>328</v>
      </c>
    </row>
    <row r="149" spans="2:65" s="28" customFormat="1" ht="24.15" customHeight="1">
      <c r="B149" s="149"/>
      <c r="C149" s="167" t="s">
        <v>6</v>
      </c>
      <c r="D149" s="167" t="s">
        <v>431</v>
      </c>
      <c r="E149" s="168" t="s">
        <v>1303</v>
      </c>
      <c r="F149" s="169" t="s">
        <v>1304</v>
      </c>
      <c r="G149" s="170" t="s">
        <v>250</v>
      </c>
      <c r="H149" s="171">
        <v>18</v>
      </c>
      <c r="I149" s="171">
        <v>1.5229999999999999</v>
      </c>
      <c r="J149" s="171">
        <f t="shared" si="0"/>
        <v>27.414000000000001</v>
      </c>
      <c r="K149" s="172"/>
      <c r="L149" s="173"/>
      <c r="M149" s="174"/>
      <c r="N149" s="175" t="s">
        <v>38</v>
      </c>
      <c r="O149" s="158">
        <v>0</v>
      </c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AR149" s="160" t="s">
        <v>1262</v>
      </c>
      <c r="AT149" s="160" t="s">
        <v>431</v>
      </c>
      <c r="AU149" s="160" t="s">
        <v>85</v>
      </c>
      <c r="AY149" s="16" t="s">
        <v>149</v>
      </c>
      <c r="BE149" s="161">
        <f t="shared" si="4"/>
        <v>0</v>
      </c>
      <c r="BF149" s="161">
        <f t="shared" si="5"/>
        <v>27.414000000000001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6" t="s">
        <v>85</v>
      </c>
      <c r="BK149" s="162">
        <f t="shared" si="9"/>
        <v>27.414000000000001</v>
      </c>
      <c r="BL149" s="16" t="s">
        <v>625</v>
      </c>
      <c r="BM149" s="160" t="s">
        <v>336</v>
      </c>
    </row>
    <row r="150" spans="2:65" s="28" customFormat="1" ht="24.15" customHeight="1">
      <c r="B150" s="149"/>
      <c r="C150" s="150" t="s">
        <v>247</v>
      </c>
      <c r="D150" s="150" t="s">
        <v>151</v>
      </c>
      <c r="E150" s="151" t="s">
        <v>1305</v>
      </c>
      <c r="F150" s="152" t="s">
        <v>1306</v>
      </c>
      <c r="G150" s="153" t="s">
        <v>159</v>
      </c>
      <c r="H150" s="154">
        <v>240</v>
      </c>
      <c r="I150" s="154">
        <v>2.8490000000000002</v>
      </c>
      <c r="J150" s="154">
        <f t="shared" si="0"/>
        <v>683.76</v>
      </c>
      <c r="K150" s="155"/>
      <c r="L150" s="29"/>
      <c r="M150" s="156"/>
      <c r="N150" s="157" t="s">
        <v>38</v>
      </c>
      <c r="O150" s="158">
        <v>0</v>
      </c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AR150" s="160" t="s">
        <v>625</v>
      </c>
      <c r="AT150" s="160" t="s">
        <v>151</v>
      </c>
      <c r="AU150" s="160" t="s">
        <v>85</v>
      </c>
      <c r="AY150" s="16" t="s">
        <v>149</v>
      </c>
      <c r="BE150" s="161">
        <f t="shared" si="4"/>
        <v>0</v>
      </c>
      <c r="BF150" s="161">
        <f t="shared" si="5"/>
        <v>683.76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6" t="s">
        <v>85</v>
      </c>
      <c r="BK150" s="162">
        <f t="shared" si="9"/>
        <v>683.76</v>
      </c>
      <c r="BL150" s="16" t="s">
        <v>625</v>
      </c>
      <c r="BM150" s="160" t="s">
        <v>350</v>
      </c>
    </row>
    <row r="151" spans="2:65" s="28" customFormat="1" ht="16.5" customHeight="1">
      <c r="B151" s="149"/>
      <c r="C151" s="167" t="s">
        <v>252</v>
      </c>
      <c r="D151" s="167" t="s">
        <v>431</v>
      </c>
      <c r="E151" s="168" t="s">
        <v>1307</v>
      </c>
      <c r="F151" s="169" t="s">
        <v>1308</v>
      </c>
      <c r="G151" s="170" t="s">
        <v>393</v>
      </c>
      <c r="H151" s="171">
        <v>33.6</v>
      </c>
      <c r="I151" s="171">
        <v>7.2729999999999997</v>
      </c>
      <c r="J151" s="171">
        <f t="shared" si="0"/>
        <v>244.37299999999999</v>
      </c>
      <c r="K151" s="172"/>
      <c r="L151" s="173"/>
      <c r="M151" s="174"/>
      <c r="N151" s="175" t="s">
        <v>38</v>
      </c>
      <c r="O151" s="158">
        <v>0</v>
      </c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AR151" s="160" t="s">
        <v>1262</v>
      </c>
      <c r="AT151" s="160" t="s">
        <v>431</v>
      </c>
      <c r="AU151" s="160" t="s">
        <v>85</v>
      </c>
      <c r="AY151" s="16" t="s">
        <v>149</v>
      </c>
      <c r="BE151" s="161">
        <f t="shared" si="4"/>
        <v>0</v>
      </c>
      <c r="BF151" s="161">
        <f t="shared" si="5"/>
        <v>244.37299999999999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6" t="s">
        <v>85</v>
      </c>
      <c r="BK151" s="162">
        <f t="shared" si="9"/>
        <v>244.37299999999999</v>
      </c>
      <c r="BL151" s="16" t="s">
        <v>625</v>
      </c>
      <c r="BM151" s="160" t="s">
        <v>358</v>
      </c>
    </row>
    <row r="152" spans="2:65" s="28" customFormat="1" ht="24.15" customHeight="1">
      <c r="B152" s="149"/>
      <c r="C152" s="150" t="s">
        <v>256</v>
      </c>
      <c r="D152" s="150" t="s">
        <v>151</v>
      </c>
      <c r="E152" s="151" t="s">
        <v>1309</v>
      </c>
      <c r="F152" s="152" t="s">
        <v>1310</v>
      </c>
      <c r="G152" s="153" t="s">
        <v>250</v>
      </c>
      <c r="H152" s="154">
        <v>5</v>
      </c>
      <c r="I152" s="154">
        <v>10.956</v>
      </c>
      <c r="J152" s="154">
        <f t="shared" si="0"/>
        <v>54.78</v>
      </c>
      <c r="K152" s="155"/>
      <c r="L152" s="29"/>
      <c r="M152" s="156"/>
      <c r="N152" s="157" t="s">
        <v>38</v>
      </c>
      <c r="O152" s="158">
        <v>0</v>
      </c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AR152" s="160" t="s">
        <v>625</v>
      </c>
      <c r="AT152" s="160" t="s">
        <v>151</v>
      </c>
      <c r="AU152" s="160" t="s">
        <v>85</v>
      </c>
      <c r="AY152" s="16" t="s">
        <v>149</v>
      </c>
      <c r="BE152" s="161">
        <f t="shared" si="4"/>
        <v>0</v>
      </c>
      <c r="BF152" s="161">
        <f t="shared" si="5"/>
        <v>54.78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6" t="s">
        <v>85</v>
      </c>
      <c r="BK152" s="162">
        <f t="shared" si="9"/>
        <v>54.78</v>
      </c>
      <c r="BL152" s="16" t="s">
        <v>625</v>
      </c>
      <c r="BM152" s="160" t="s">
        <v>366</v>
      </c>
    </row>
    <row r="153" spans="2:65" s="28" customFormat="1" ht="21.75" customHeight="1">
      <c r="B153" s="149"/>
      <c r="C153" s="167" t="s">
        <v>260</v>
      </c>
      <c r="D153" s="167" t="s">
        <v>431</v>
      </c>
      <c r="E153" s="168" t="s">
        <v>1311</v>
      </c>
      <c r="F153" s="169" t="s">
        <v>1312</v>
      </c>
      <c r="G153" s="170" t="s">
        <v>250</v>
      </c>
      <c r="H153" s="171">
        <v>5</v>
      </c>
      <c r="I153" s="171">
        <v>14.054</v>
      </c>
      <c r="J153" s="171">
        <f t="shared" si="0"/>
        <v>70.27</v>
      </c>
      <c r="K153" s="172"/>
      <c r="L153" s="173"/>
      <c r="M153" s="174"/>
      <c r="N153" s="175" t="s">
        <v>38</v>
      </c>
      <c r="O153" s="158">
        <v>0</v>
      </c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AR153" s="160" t="s">
        <v>1262</v>
      </c>
      <c r="AT153" s="160" t="s">
        <v>431</v>
      </c>
      <c r="AU153" s="160" t="s">
        <v>85</v>
      </c>
      <c r="AY153" s="16" t="s">
        <v>149</v>
      </c>
      <c r="BE153" s="161">
        <f t="shared" si="4"/>
        <v>0</v>
      </c>
      <c r="BF153" s="161">
        <f t="shared" si="5"/>
        <v>70.27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6" t="s">
        <v>85</v>
      </c>
      <c r="BK153" s="162">
        <f t="shared" si="9"/>
        <v>70.27</v>
      </c>
      <c r="BL153" s="16" t="s">
        <v>625</v>
      </c>
      <c r="BM153" s="160" t="s">
        <v>374</v>
      </c>
    </row>
    <row r="154" spans="2:65" s="28" customFormat="1" ht="21.75" customHeight="1">
      <c r="B154" s="149"/>
      <c r="C154" s="150" t="s">
        <v>264</v>
      </c>
      <c r="D154" s="150" t="s">
        <v>151</v>
      </c>
      <c r="E154" s="151" t="s">
        <v>1313</v>
      </c>
      <c r="F154" s="152" t="s">
        <v>1314</v>
      </c>
      <c r="G154" s="153" t="s">
        <v>250</v>
      </c>
      <c r="H154" s="154">
        <v>5</v>
      </c>
      <c r="I154" s="154">
        <v>10.956</v>
      </c>
      <c r="J154" s="154">
        <f t="shared" si="0"/>
        <v>54.78</v>
      </c>
      <c r="K154" s="155"/>
      <c r="L154" s="29"/>
      <c r="M154" s="156"/>
      <c r="N154" s="157" t="s">
        <v>38</v>
      </c>
      <c r="O154" s="158">
        <v>0</v>
      </c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AR154" s="160" t="s">
        <v>625</v>
      </c>
      <c r="AT154" s="160" t="s">
        <v>151</v>
      </c>
      <c r="AU154" s="160" t="s">
        <v>85</v>
      </c>
      <c r="AY154" s="16" t="s">
        <v>149</v>
      </c>
      <c r="BE154" s="161">
        <f t="shared" si="4"/>
        <v>0</v>
      </c>
      <c r="BF154" s="161">
        <f t="shared" si="5"/>
        <v>54.78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6" t="s">
        <v>85</v>
      </c>
      <c r="BK154" s="162">
        <f t="shared" si="9"/>
        <v>54.78</v>
      </c>
      <c r="BL154" s="16" t="s">
        <v>625</v>
      </c>
      <c r="BM154" s="160" t="s">
        <v>384</v>
      </c>
    </row>
    <row r="155" spans="2:65" s="28" customFormat="1" ht="24.15" customHeight="1">
      <c r="B155" s="149"/>
      <c r="C155" s="167" t="s">
        <v>268</v>
      </c>
      <c r="D155" s="167" t="s">
        <v>431</v>
      </c>
      <c r="E155" s="168" t="s">
        <v>1315</v>
      </c>
      <c r="F155" s="169" t="s">
        <v>1316</v>
      </c>
      <c r="G155" s="170" t="s">
        <v>250</v>
      </c>
      <c r="H155" s="171">
        <v>5</v>
      </c>
      <c r="I155" s="171">
        <v>75.2</v>
      </c>
      <c r="J155" s="171">
        <f t="shared" si="0"/>
        <v>376</v>
      </c>
      <c r="K155" s="172"/>
      <c r="L155" s="173"/>
      <c r="M155" s="174"/>
      <c r="N155" s="175" t="s">
        <v>38</v>
      </c>
      <c r="O155" s="158">
        <v>0</v>
      </c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AR155" s="160" t="s">
        <v>1262</v>
      </c>
      <c r="AT155" s="160" t="s">
        <v>431</v>
      </c>
      <c r="AU155" s="160" t="s">
        <v>85</v>
      </c>
      <c r="AY155" s="16" t="s">
        <v>149</v>
      </c>
      <c r="BE155" s="161">
        <f t="shared" si="4"/>
        <v>0</v>
      </c>
      <c r="BF155" s="161">
        <f t="shared" si="5"/>
        <v>376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6" t="s">
        <v>85</v>
      </c>
      <c r="BK155" s="162">
        <f t="shared" si="9"/>
        <v>376</v>
      </c>
      <c r="BL155" s="16" t="s">
        <v>625</v>
      </c>
      <c r="BM155" s="160" t="s">
        <v>397</v>
      </c>
    </row>
    <row r="156" spans="2:65" s="28" customFormat="1" ht="21.75" customHeight="1">
      <c r="B156" s="149"/>
      <c r="C156" s="150" t="s">
        <v>272</v>
      </c>
      <c r="D156" s="150" t="s">
        <v>151</v>
      </c>
      <c r="E156" s="151" t="s">
        <v>1317</v>
      </c>
      <c r="F156" s="152" t="s">
        <v>1318</v>
      </c>
      <c r="G156" s="153" t="s">
        <v>250</v>
      </c>
      <c r="H156" s="154">
        <v>5</v>
      </c>
      <c r="I156" s="154">
        <v>3.6589999999999998</v>
      </c>
      <c r="J156" s="154">
        <f t="shared" si="0"/>
        <v>18.295000000000002</v>
      </c>
      <c r="K156" s="155"/>
      <c r="L156" s="29"/>
      <c r="M156" s="156"/>
      <c r="N156" s="157" t="s">
        <v>38</v>
      </c>
      <c r="O156" s="158">
        <v>0</v>
      </c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AR156" s="160" t="s">
        <v>625</v>
      </c>
      <c r="AT156" s="160" t="s">
        <v>151</v>
      </c>
      <c r="AU156" s="160" t="s">
        <v>85</v>
      </c>
      <c r="AY156" s="16" t="s">
        <v>149</v>
      </c>
      <c r="BE156" s="161">
        <f t="shared" si="4"/>
        <v>0</v>
      </c>
      <c r="BF156" s="161">
        <f t="shared" si="5"/>
        <v>18.295000000000002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6" t="s">
        <v>85</v>
      </c>
      <c r="BK156" s="162">
        <f t="shared" si="9"/>
        <v>18.295000000000002</v>
      </c>
      <c r="BL156" s="16" t="s">
        <v>625</v>
      </c>
      <c r="BM156" s="160" t="s">
        <v>407</v>
      </c>
    </row>
    <row r="157" spans="2:65" s="28" customFormat="1" ht="21.75" customHeight="1">
      <c r="B157" s="149"/>
      <c r="C157" s="167" t="s">
        <v>276</v>
      </c>
      <c r="D157" s="167" t="s">
        <v>431</v>
      </c>
      <c r="E157" s="168" t="s">
        <v>1319</v>
      </c>
      <c r="F157" s="169" t="s">
        <v>1320</v>
      </c>
      <c r="G157" s="170" t="s">
        <v>250</v>
      </c>
      <c r="H157" s="171">
        <v>5</v>
      </c>
      <c r="I157" s="171">
        <v>1.212</v>
      </c>
      <c r="J157" s="171">
        <f t="shared" si="0"/>
        <v>6.06</v>
      </c>
      <c r="K157" s="172"/>
      <c r="L157" s="173"/>
      <c r="M157" s="174"/>
      <c r="N157" s="175" t="s">
        <v>38</v>
      </c>
      <c r="O157" s="158">
        <v>0</v>
      </c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AR157" s="160" t="s">
        <v>1262</v>
      </c>
      <c r="AT157" s="160" t="s">
        <v>431</v>
      </c>
      <c r="AU157" s="160" t="s">
        <v>85</v>
      </c>
      <c r="AY157" s="16" t="s">
        <v>149</v>
      </c>
      <c r="BE157" s="161">
        <f t="shared" si="4"/>
        <v>0</v>
      </c>
      <c r="BF157" s="161">
        <f t="shared" si="5"/>
        <v>6.06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6" t="s">
        <v>85</v>
      </c>
      <c r="BK157" s="162">
        <f t="shared" si="9"/>
        <v>6.06</v>
      </c>
      <c r="BL157" s="16" t="s">
        <v>625</v>
      </c>
      <c r="BM157" s="160" t="s">
        <v>617</v>
      </c>
    </row>
    <row r="158" spans="2:65" s="28" customFormat="1" ht="16.5" customHeight="1">
      <c r="B158" s="149"/>
      <c r="C158" s="150" t="s">
        <v>280</v>
      </c>
      <c r="D158" s="150" t="s">
        <v>151</v>
      </c>
      <c r="E158" s="151" t="s">
        <v>1321</v>
      </c>
      <c r="F158" s="152" t="s">
        <v>1322</v>
      </c>
      <c r="G158" s="153" t="s">
        <v>250</v>
      </c>
      <c r="H158" s="154">
        <v>27</v>
      </c>
      <c r="I158" s="154">
        <v>2.5630000000000002</v>
      </c>
      <c r="J158" s="154">
        <f t="shared" si="0"/>
        <v>69.200999999999993</v>
      </c>
      <c r="K158" s="155"/>
      <c r="L158" s="29"/>
      <c r="M158" s="156"/>
      <c r="N158" s="157" t="s">
        <v>38</v>
      </c>
      <c r="O158" s="158">
        <v>0</v>
      </c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AR158" s="160" t="s">
        <v>625</v>
      </c>
      <c r="AT158" s="160" t="s">
        <v>151</v>
      </c>
      <c r="AU158" s="160" t="s">
        <v>85</v>
      </c>
      <c r="AY158" s="16" t="s">
        <v>149</v>
      </c>
      <c r="BE158" s="161">
        <f t="shared" si="4"/>
        <v>0</v>
      </c>
      <c r="BF158" s="161">
        <f t="shared" si="5"/>
        <v>69.200999999999993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6" t="s">
        <v>85</v>
      </c>
      <c r="BK158" s="162">
        <f t="shared" si="9"/>
        <v>69.200999999999993</v>
      </c>
      <c r="BL158" s="16" t="s">
        <v>625</v>
      </c>
      <c r="BM158" s="160" t="s">
        <v>625</v>
      </c>
    </row>
    <row r="159" spans="2:65" s="28" customFormat="1" ht="24.15" customHeight="1">
      <c r="B159" s="149"/>
      <c r="C159" s="167" t="s">
        <v>284</v>
      </c>
      <c r="D159" s="167" t="s">
        <v>431</v>
      </c>
      <c r="E159" s="168" t="s">
        <v>1323</v>
      </c>
      <c r="F159" s="169" t="s">
        <v>1324</v>
      </c>
      <c r="G159" s="170" t="s">
        <v>250</v>
      </c>
      <c r="H159" s="171">
        <v>27</v>
      </c>
      <c r="I159" s="171">
        <v>1.8069999999999999</v>
      </c>
      <c r="J159" s="171">
        <f t="shared" si="0"/>
        <v>48.789000000000001</v>
      </c>
      <c r="K159" s="172"/>
      <c r="L159" s="173"/>
      <c r="M159" s="174"/>
      <c r="N159" s="175" t="s">
        <v>38</v>
      </c>
      <c r="O159" s="158">
        <v>0</v>
      </c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AR159" s="160" t="s">
        <v>1262</v>
      </c>
      <c r="AT159" s="160" t="s">
        <v>431</v>
      </c>
      <c r="AU159" s="160" t="s">
        <v>85</v>
      </c>
      <c r="AY159" s="16" t="s">
        <v>149</v>
      </c>
      <c r="BE159" s="161">
        <f t="shared" si="4"/>
        <v>0</v>
      </c>
      <c r="BF159" s="161">
        <f t="shared" si="5"/>
        <v>48.789000000000001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6" t="s">
        <v>85</v>
      </c>
      <c r="BK159" s="162">
        <f t="shared" si="9"/>
        <v>48.789000000000001</v>
      </c>
      <c r="BL159" s="16" t="s">
        <v>625</v>
      </c>
      <c r="BM159" s="160" t="s">
        <v>633</v>
      </c>
    </row>
    <row r="160" spans="2:65" s="28" customFormat="1" ht="16.5" customHeight="1">
      <c r="B160" s="149"/>
      <c r="C160" s="150" t="s">
        <v>288</v>
      </c>
      <c r="D160" s="150" t="s">
        <v>151</v>
      </c>
      <c r="E160" s="151" t="s">
        <v>1325</v>
      </c>
      <c r="F160" s="152" t="s">
        <v>1326</v>
      </c>
      <c r="G160" s="153" t="s">
        <v>250</v>
      </c>
      <c r="H160" s="154">
        <v>9</v>
      </c>
      <c r="I160" s="154">
        <v>3.6589999999999998</v>
      </c>
      <c r="J160" s="154">
        <f t="shared" si="0"/>
        <v>32.930999999999997</v>
      </c>
      <c r="K160" s="155"/>
      <c r="L160" s="29"/>
      <c r="M160" s="156"/>
      <c r="N160" s="157" t="s">
        <v>38</v>
      </c>
      <c r="O160" s="158">
        <v>0</v>
      </c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AR160" s="160" t="s">
        <v>625</v>
      </c>
      <c r="AT160" s="160" t="s">
        <v>151</v>
      </c>
      <c r="AU160" s="160" t="s">
        <v>85</v>
      </c>
      <c r="AY160" s="16" t="s">
        <v>149</v>
      </c>
      <c r="BE160" s="161">
        <f t="shared" si="4"/>
        <v>0</v>
      </c>
      <c r="BF160" s="161">
        <f t="shared" si="5"/>
        <v>32.930999999999997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6" t="s">
        <v>85</v>
      </c>
      <c r="BK160" s="162">
        <f t="shared" si="9"/>
        <v>32.930999999999997</v>
      </c>
      <c r="BL160" s="16" t="s">
        <v>625</v>
      </c>
      <c r="BM160" s="160" t="s">
        <v>641</v>
      </c>
    </row>
    <row r="161" spans="2:65" s="28" customFormat="1" ht="16.5" customHeight="1">
      <c r="B161" s="149"/>
      <c r="C161" s="167" t="s">
        <v>292</v>
      </c>
      <c r="D161" s="167" t="s">
        <v>431</v>
      </c>
      <c r="E161" s="168" t="s">
        <v>1327</v>
      </c>
      <c r="F161" s="169" t="s">
        <v>1328</v>
      </c>
      <c r="G161" s="170" t="s">
        <v>250</v>
      </c>
      <c r="H161" s="171">
        <v>9</v>
      </c>
      <c r="I161" s="171">
        <v>4.2119999999999997</v>
      </c>
      <c r="J161" s="171">
        <f t="shared" si="0"/>
        <v>37.908000000000001</v>
      </c>
      <c r="K161" s="172"/>
      <c r="L161" s="173"/>
      <c r="M161" s="174"/>
      <c r="N161" s="175" t="s">
        <v>38</v>
      </c>
      <c r="O161" s="158">
        <v>0</v>
      </c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AR161" s="160" t="s">
        <v>1262</v>
      </c>
      <c r="AT161" s="160" t="s">
        <v>431</v>
      </c>
      <c r="AU161" s="160" t="s">
        <v>85</v>
      </c>
      <c r="AY161" s="16" t="s">
        <v>149</v>
      </c>
      <c r="BE161" s="161">
        <f t="shared" si="4"/>
        <v>0</v>
      </c>
      <c r="BF161" s="161">
        <f t="shared" si="5"/>
        <v>37.908000000000001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6" t="s">
        <v>85</v>
      </c>
      <c r="BK161" s="162">
        <f t="shared" si="9"/>
        <v>37.908000000000001</v>
      </c>
      <c r="BL161" s="16" t="s">
        <v>625</v>
      </c>
      <c r="BM161" s="160" t="s">
        <v>649</v>
      </c>
    </row>
    <row r="162" spans="2:65" s="137" customFormat="1" ht="22.8" customHeight="1">
      <c r="B162" s="138"/>
      <c r="D162" s="139" t="s">
        <v>71</v>
      </c>
      <c r="E162" s="147" t="s">
        <v>1329</v>
      </c>
      <c r="F162" s="147" t="s">
        <v>1330</v>
      </c>
      <c r="J162" s="148">
        <f>BK162</f>
        <v>1525.0500000000002</v>
      </c>
      <c r="L162" s="138"/>
      <c r="M162" s="142"/>
      <c r="P162" s="143">
        <f>SUM(P163:P165)</f>
        <v>0</v>
      </c>
      <c r="R162" s="143">
        <f>SUM(R163:R165)</f>
        <v>0</v>
      </c>
      <c r="T162" s="144">
        <f>SUM(T163:T165)</f>
        <v>0</v>
      </c>
      <c r="AR162" s="139" t="s">
        <v>161</v>
      </c>
      <c r="AT162" s="145" t="s">
        <v>71</v>
      </c>
      <c r="AU162" s="145" t="s">
        <v>79</v>
      </c>
      <c r="AY162" s="139" t="s">
        <v>149</v>
      </c>
      <c r="BK162" s="146">
        <f>SUM(BK163:BK165)</f>
        <v>1525.0500000000002</v>
      </c>
    </row>
    <row r="163" spans="2:65" s="28" customFormat="1" ht="24.15" customHeight="1">
      <c r="B163" s="149"/>
      <c r="C163" s="150" t="s">
        <v>296</v>
      </c>
      <c r="D163" s="150" t="s">
        <v>151</v>
      </c>
      <c r="E163" s="151" t="s">
        <v>1331</v>
      </c>
      <c r="F163" s="152" t="s">
        <v>1332</v>
      </c>
      <c r="G163" s="153" t="s">
        <v>159</v>
      </c>
      <c r="H163" s="154">
        <v>90</v>
      </c>
      <c r="I163" s="154">
        <v>11.032</v>
      </c>
      <c r="J163" s="154">
        <f>ROUND(I163*H163,3)</f>
        <v>992.88</v>
      </c>
      <c r="K163" s="155"/>
      <c r="L163" s="29"/>
      <c r="M163" s="156"/>
      <c r="N163" s="157" t="s">
        <v>38</v>
      </c>
      <c r="O163" s="158">
        <v>0</v>
      </c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AR163" s="160" t="s">
        <v>625</v>
      </c>
      <c r="AT163" s="160" t="s">
        <v>151</v>
      </c>
      <c r="AU163" s="160" t="s">
        <v>85</v>
      </c>
      <c r="AY163" s="16" t="s">
        <v>149</v>
      </c>
      <c r="BE163" s="161">
        <f>IF(N163="základná",J163,0)</f>
        <v>0</v>
      </c>
      <c r="BF163" s="161">
        <f>IF(N163="znížená",J163,0)</f>
        <v>992.88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6" t="s">
        <v>85</v>
      </c>
      <c r="BK163" s="162">
        <f>ROUND(I163*H163,3)</f>
        <v>992.88</v>
      </c>
      <c r="BL163" s="16" t="s">
        <v>625</v>
      </c>
      <c r="BM163" s="160" t="s">
        <v>659</v>
      </c>
    </row>
    <row r="164" spans="2:65" s="28" customFormat="1" ht="33" customHeight="1">
      <c r="B164" s="149"/>
      <c r="C164" s="150" t="s">
        <v>300</v>
      </c>
      <c r="D164" s="150" t="s">
        <v>151</v>
      </c>
      <c r="E164" s="151" t="s">
        <v>1333</v>
      </c>
      <c r="F164" s="152" t="s">
        <v>1334</v>
      </c>
      <c r="G164" s="153" t="s">
        <v>159</v>
      </c>
      <c r="H164" s="154">
        <v>90</v>
      </c>
      <c r="I164" s="154">
        <v>2.2839999999999998</v>
      </c>
      <c r="J164" s="154">
        <f>ROUND(I164*H164,3)</f>
        <v>205.56</v>
      </c>
      <c r="K164" s="155"/>
      <c r="L164" s="29"/>
      <c r="M164" s="156"/>
      <c r="N164" s="157" t="s">
        <v>38</v>
      </c>
      <c r="O164" s="158">
        <v>0</v>
      </c>
      <c r="P164" s="158">
        <f>O164*H164</f>
        <v>0</v>
      </c>
      <c r="Q164" s="158">
        <v>0</v>
      </c>
      <c r="R164" s="158">
        <f>Q164*H164</f>
        <v>0</v>
      </c>
      <c r="S164" s="158">
        <v>0</v>
      </c>
      <c r="T164" s="159">
        <f>S164*H164</f>
        <v>0</v>
      </c>
      <c r="AR164" s="160" t="s">
        <v>625</v>
      </c>
      <c r="AT164" s="160" t="s">
        <v>151</v>
      </c>
      <c r="AU164" s="160" t="s">
        <v>85</v>
      </c>
      <c r="AY164" s="16" t="s">
        <v>149</v>
      </c>
      <c r="BE164" s="161">
        <f>IF(N164="základná",J164,0)</f>
        <v>0</v>
      </c>
      <c r="BF164" s="161">
        <f>IF(N164="znížená",J164,0)</f>
        <v>205.56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6" t="s">
        <v>85</v>
      </c>
      <c r="BK164" s="162">
        <f>ROUND(I164*H164,3)</f>
        <v>205.56</v>
      </c>
      <c r="BL164" s="16" t="s">
        <v>625</v>
      </c>
      <c r="BM164" s="160" t="s">
        <v>669</v>
      </c>
    </row>
    <row r="165" spans="2:65" s="28" customFormat="1" ht="33" customHeight="1">
      <c r="B165" s="149"/>
      <c r="C165" s="150" t="s">
        <v>304</v>
      </c>
      <c r="D165" s="150" t="s">
        <v>151</v>
      </c>
      <c r="E165" s="151" t="s">
        <v>1335</v>
      </c>
      <c r="F165" s="152" t="s">
        <v>1336</v>
      </c>
      <c r="G165" s="153" t="s">
        <v>154</v>
      </c>
      <c r="H165" s="154">
        <v>90</v>
      </c>
      <c r="I165" s="154">
        <v>3.629</v>
      </c>
      <c r="J165" s="154">
        <f>ROUND(I165*H165,3)</f>
        <v>326.61</v>
      </c>
      <c r="K165" s="155"/>
      <c r="L165" s="29"/>
      <c r="M165" s="156"/>
      <c r="N165" s="157" t="s">
        <v>38</v>
      </c>
      <c r="O165" s="158">
        <v>0</v>
      </c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AR165" s="160" t="s">
        <v>625</v>
      </c>
      <c r="AT165" s="160" t="s">
        <v>151</v>
      </c>
      <c r="AU165" s="160" t="s">
        <v>85</v>
      </c>
      <c r="AY165" s="16" t="s">
        <v>149</v>
      </c>
      <c r="BE165" s="161">
        <f>IF(N165="základná",J165,0)</f>
        <v>0</v>
      </c>
      <c r="BF165" s="161">
        <f>IF(N165="znížená",J165,0)</f>
        <v>326.61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6" t="s">
        <v>85</v>
      </c>
      <c r="BK165" s="162">
        <f>ROUND(I165*H165,3)</f>
        <v>326.61</v>
      </c>
      <c r="BL165" s="16" t="s">
        <v>625</v>
      </c>
      <c r="BM165" s="160" t="s">
        <v>678</v>
      </c>
    </row>
    <row r="166" spans="2:65" s="137" customFormat="1" ht="25.95" customHeight="1">
      <c r="B166" s="138"/>
      <c r="D166" s="139" t="s">
        <v>71</v>
      </c>
      <c r="E166" s="140" t="s">
        <v>405</v>
      </c>
      <c r="F166" s="140" t="s">
        <v>406</v>
      </c>
      <c r="J166" s="141">
        <f>BK166</f>
        <v>905.38200000000006</v>
      </c>
      <c r="L166" s="138"/>
      <c r="M166" s="142"/>
      <c r="P166" s="143">
        <f>SUM(P167:P168)</f>
        <v>0</v>
      </c>
      <c r="R166" s="143">
        <f>SUM(R167:R168)</f>
        <v>0</v>
      </c>
      <c r="T166" s="144">
        <f>SUM(T167:T168)</f>
        <v>0</v>
      </c>
      <c r="AR166" s="139" t="s">
        <v>155</v>
      </c>
      <c r="AT166" s="145" t="s">
        <v>71</v>
      </c>
      <c r="AU166" s="145" t="s">
        <v>72</v>
      </c>
      <c r="AY166" s="139" t="s">
        <v>149</v>
      </c>
      <c r="BK166" s="146">
        <f>SUM(BK167:BK168)</f>
        <v>905.38200000000006</v>
      </c>
    </row>
    <row r="167" spans="2:65" s="28" customFormat="1" ht="37.799999999999997" customHeight="1">
      <c r="B167" s="149"/>
      <c r="C167" s="150" t="s">
        <v>308</v>
      </c>
      <c r="D167" s="150" t="s">
        <v>151</v>
      </c>
      <c r="E167" s="151" t="s">
        <v>1337</v>
      </c>
      <c r="F167" s="152" t="s">
        <v>1338</v>
      </c>
      <c r="G167" s="153" t="s">
        <v>410</v>
      </c>
      <c r="H167" s="154">
        <v>30</v>
      </c>
      <c r="I167" s="154">
        <v>18.567</v>
      </c>
      <c r="J167" s="154">
        <f>ROUND(I167*H167,3)</f>
        <v>557.01</v>
      </c>
      <c r="K167" s="155"/>
      <c r="L167" s="29"/>
      <c r="M167" s="156"/>
      <c r="N167" s="157" t="s">
        <v>38</v>
      </c>
      <c r="O167" s="158">
        <v>0</v>
      </c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AR167" s="160" t="s">
        <v>411</v>
      </c>
      <c r="AT167" s="160" t="s">
        <v>151</v>
      </c>
      <c r="AU167" s="160" t="s">
        <v>79</v>
      </c>
      <c r="AY167" s="16" t="s">
        <v>149</v>
      </c>
      <c r="BE167" s="161">
        <f>IF(N167="základná",J167,0)</f>
        <v>0</v>
      </c>
      <c r="BF167" s="161">
        <f>IF(N167="znížená",J167,0)</f>
        <v>557.01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6" t="s">
        <v>85</v>
      </c>
      <c r="BK167" s="162">
        <f>ROUND(I167*H167,3)</f>
        <v>557.01</v>
      </c>
      <c r="BL167" s="16" t="s">
        <v>411</v>
      </c>
      <c r="BM167" s="160" t="s">
        <v>684</v>
      </c>
    </row>
    <row r="168" spans="2:65" s="28" customFormat="1" ht="37.799999999999997" customHeight="1">
      <c r="B168" s="149"/>
      <c r="C168" s="150" t="s">
        <v>312</v>
      </c>
      <c r="D168" s="150" t="s">
        <v>151</v>
      </c>
      <c r="E168" s="151" t="s">
        <v>1339</v>
      </c>
      <c r="F168" s="152" t="s">
        <v>1340</v>
      </c>
      <c r="G168" s="153" t="s">
        <v>410</v>
      </c>
      <c r="H168" s="154">
        <v>12</v>
      </c>
      <c r="I168" s="154">
        <v>29.030999999999999</v>
      </c>
      <c r="J168" s="154">
        <f>ROUND(I168*H168,3)</f>
        <v>348.37200000000001</v>
      </c>
      <c r="K168" s="155"/>
      <c r="L168" s="29"/>
      <c r="M168" s="163"/>
      <c r="N168" s="164" t="s">
        <v>38</v>
      </c>
      <c r="O168" s="165">
        <v>0</v>
      </c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AR168" s="160" t="s">
        <v>411</v>
      </c>
      <c r="AT168" s="160" t="s">
        <v>151</v>
      </c>
      <c r="AU168" s="160" t="s">
        <v>79</v>
      </c>
      <c r="AY168" s="16" t="s">
        <v>149</v>
      </c>
      <c r="BE168" s="161">
        <f>IF(N168="základná",J168,0)</f>
        <v>0</v>
      </c>
      <c r="BF168" s="161">
        <f>IF(N168="znížená",J168,0)</f>
        <v>348.37200000000001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6" t="s">
        <v>85</v>
      </c>
      <c r="BK168" s="162">
        <f>ROUND(I168*H168,3)</f>
        <v>348.37200000000001</v>
      </c>
      <c r="BL168" s="16" t="s">
        <v>411</v>
      </c>
      <c r="BM168" s="160" t="s">
        <v>692</v>
      </c>
    </row>
    <row r="169" spans="2:65" s="28" customFormat="1" ht="6.9" customHeight="1">
      <c r="B169" s="45"/>
      <c r="C169" s="46"/>
      <c r="D169" s="46"/>
      <c r="E169" s="46"/>
      <c r="F169" s="46"/>
      <c r="G169" s="46"/>
      <c r="H169" s="46"/>
      <c r="I169" s="46"/>
      <c r="J169" s="46"/>
      <c r="K169" s="46"/>
      <c r="L169" s="29"/>
    </row>
  </sheetData>
  <autoFilter ref="C123:K168" xr:uid="{00000000-0009-0000-0000-000004000000}"/>
  <mergeCells count="12">
    <mergeCell ref="E114:H114"/>
    <mergeCell ref="E116:H116"/>
    <mergeCell ref="E29:H29"/>
    <mergeCell ref="E85:H85"/>
    <mergeCell ref="E87:H87"/>
    <mergeCell ref="E89:H89"/>
    <mergeCell ref="E112:H112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1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98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ht="12" customHeight="1">
      <c r="B8" s="19"/>
      <c r="D8" s="25" t="s">
        <v>115</v>
      </c>
      <c r="L8" s="19"/>
    </row>
    <row r="9" spans="2:46" s="28" customFormat="1" ht="16.5" customHeight="1">
      <c r="B9" s="29"/>
      <c r="E9" s="191" t="s">
        <v>116</v>
      </c>
      <c r="F9" s="191"/>
      <c r="G9" s="191"/>
      <c r="H9" s="191"/>
      <c r="L9" s="29"/>
    </row>
    <row r="10" spans="2:46" s="28" customFormat="1" ht="12" customHeight="1">
      <c r="B10" s="29"/>
      <c r="D10" s="25" t="s">
        <v>117</v>
      </c>
      <c r="L10" s="29"/>
    </row>
    <row r="11" spans="2:46" s="28" customFormat="1" ht="16.5" customHeight="1">
      <c r="B11" s="29"/>
      <c r="E11" s="2" t="s">
        <v>1341</v>
      </c>
      <c r="F11" s="2"/>
      <c r="G11" s="2"/>
      <c r="H11" s="2"/>
      <c r="L11" s="29"/>
    </row>
    <row r="12" spans="2:46" s="28" customFormat="1">
      <c r="B12" s="29"/>
      <c r="L12" s="29"/>
    </row>
    <row r="13" spans="2:46" s="28" customFormat="1" ht="12" customHeight="1">
      <c r="B13" s="29"/>
      <c r="D13" s="25" t="s">
        <v>13</v>
      </c>
      <c r="F13" s="23"/>
      <c r="I13" s="25" t="s">
        <v>14</v>
      </c>
      <c r="J13" s="23"/>
      <c r="L13" s="29"/>
    </row>
    <row r="14" spans="2:46" s="28" customFormat="1" ht="12" customHeight="1">
      <c r="B14" s="29"/>
      <c r="D14" s="25" t="s">
        <v>15</v>
      </c>
      <c r="F14" s="23" t="s">
        <v>16</v>
      </c>
      <c r="I14" s="25" t="s">
        <v>17</v>
      </c>
      <c r="J14" s="55" t="str">
        <f>'Rekapitulácia stavby'!AN8</f>
        <v>8. 7. 2025</v>
      </c>
      <c r="L14" s="29"/>
    </row>
    <row r="15" spans="2:46" s="28" customFormat="1" ht="10.8" customHeight="1">
      <c r="B15" s="29"/>
      <c r="L15" s="29"/>
    </row>
    <row r="16" spans="2:46" s="28" customFormat="1" ht="12" customHeight="1">
      <c r="B16" s="29"/>
      <c r="D16" s="25" t="s">
        <v>19</v>
      </c>
      <c r="I16" s="25" t="s">
        <v>20</v>
      </c>
      <c r="J16" s="23"/>
      <c r="L16" s="29"/>
    </row>
    <row r="17" spans="2:12" s="28" customFormat="1" ht="18" customHeight="1">
      <c r="B17" s="29"/>
      <c r="E17" s="23" t="s">
        <v>21</v>
      </c>
      <c r="I17" s="25" t="s">
        <v>22</v>
      </c>
      <c r="J17" s="23"/>
      <c r="L17" s="29"/>
    </row>
    <row r="18" spans="2:12" s="28" customFormat="1" ht="6.9" customHeight="1">
      <c r="B18" s="29"/>
      <c r="L18" s="29"/>
    </row>
    <row r="19" spans="2:12" s="28" customFormat="1" ht="12" customHeight="1">
      <c r="B19" s="29"/>
      <c r="D19" s="25" t="s">
        <v>23</v>
      </c>
      <c r="I19" s="25" t="s">
        <v>20</v>
      </c>
      <c r="J19" s="23">
        <f>'Rekapitulácia stavby'!AN13</f>
        <v>0</v>
      </c>
      <c r="L19" s="29"/>
    </row>
    <row r="20" spans="2:12" s="28" customFormat="1" ht="18" customHeight="1">
      <c r="B20" s="29"/>
      <c r="E20" s="13" t="str">
        <f>'Rekapitulácia stavby'!E14</f>
        <v xml:space="preserve"> </v>
      </c>
      <c r="F20" s="13"/>
      <c r="G20" s="13"/>
      <c r="H20" s="13"/>
      <c r="I20" s="25" t="s">
        <v>22</v>
      </c>
      <c r="J20" s="23">
        <f>'Rekapitulácia stavby'!AN14</f>
        <v>0</v>
      </c>
      <c r="L20" s="29"/>
    </row>
    <row r="21" spans="2:12" s="28" customFormat="1" ht="6.9" customHeight="1">
      <c r="B21" s="29"/>
      <c r="L21" s="29"/>
    </row>
    <row r="22" spans="2:12" s="28" customFormat="1" ht="12" customHeight="1">
      <c r="B22" s="29"/>
      <c r="D22" s="25" t="s">
        <v>25</v>
      </c>
      <c r="I22" s="25" t="s">
        <v>20</v>
      </c>
      <c r="J22" s="23"/>
      <c r="L22" s="29"/>
    </row>
    <row r="23" spans="2:12" s="28" customFormat="1" ht="18" customHeight="1">
      <c r="B23" s="29"/>
      <c r="E23" s="23" t="s">
        <v>26</v>
      </c>
      <c r="I23" s="25" t="s">
        <v>22</v>
      </c>
      <c r="J23" s="23"/>
      <c r="L23" s="29"/>
    </row>
    <row r="24" spans="2:12" s="28" customFormat="1" ht="6.9" customHeight="1">
      <c r="B24" s="29"/>
      <c r="L24" s="29"/>
    </row>
    <row r="25" spans="2:12" s="28" customFormat="1" ht="12" customHeight="1">
      <c r="B25" s="29"/>
      <c r="D25" s="25" t="s">
        <v>28</v>
      </c>
      <c r="I25" s="25" t="s">
        <v>20</v>
      </c>
      <c r="J25" s="23" t="str">
        <f>IF('Rekapitulácia stavby'!AN19="","",'Rekapitulácia stavby'!AN19)</f>
        <v/>
      </c>
      <c r="L25" s="29"/>
    </row>
    <row r="26" spans="2:12" s="28" customFormat="1" ht="18" customHeight="1">
      <c r="B26" s="29"/>
      <c r="E26" s="23" t="str">
        <f>IF('Rekapitulácia stavby'!E20="","",'Rekapitulácia stavby'!E20)</f>
        <v>Ing.Ivana Brecková</v>
      </c>
      <c r="I26" s="25" t="s">
        <v>22</v>
      </c>
      <c r="J26" s="23" t="str">
        <f>IF('Rekapitulácia stavby'!AN20="","",'Rekapitulácia stavby'!AN20)</f>
        <v/>
      </c>
      <c r="L26" s="29"/>
    </row>
    <row r="27" spans="2:12" s="28" customFormat="1" ht="6.9" customHeight="1">
      <c r="B27" s="29"/>
      <c r="L27" s="29"/>
    </row>
    <row r="28" spans="2:12" s="28" customFormat="1" ht="12" customHeight="1">
      <c r="B28" s="29"/>
      <c r="D28" s="25" t="s">
        <v>30</v>
      </c>
      <c r="L28" s="29"/>
    </row>
    <row r="29" spans="2:12" s="99" customFormat="1" ht="35.25" customHeight="1">
      <c r="B29" s="100"/>
      <c r="E29" s="11" t="s">
        <v>31</v>
      </c>
      <c r="F29" s="11"/>
      <c r="G29" s="11"/>
      <c r="H29" s="11"/>
      <c r="L29" s="100"/>
    </row>
    <row r="30" spans="2:12" s="28" customFormat="1" ht="6.9" customHeight="1">
      <c r="B30" s="29"/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25.5" customHeight="1">
      <c r="B32" s="29"/>
      <c r="D32" s="101" t="s">
        <v>32</v>
      </c>
      <c r="J32" s="69">
        <f>ROUND(J125, 3)</f>
        <v>38927.216999999997</v>
      </c>
      <c r="L32" s="29"/>
    </row>
    <row r="33" spans="2:12" s="28" customFormat="1" ht="6.9" customHeight="1">
      <c r="B33" s="29"/>
      <c r="D33" s="56"/>
      <c r="E33" s="56"/>
      <c r="F33" s="56"/>
      <c r="G33" s="56"/>
      <c r="H33" s="56"/>
      <c r="I33" s="56"/>
      <c r="J33" s="56"/>
      <c r="K33" s="56"/>
      <c r="L33" s="29"/>
    </row>
    <row r="34" spans="2:12" s="28" customFormat="1" ht="14.4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28" customFormat="1" ht="14.4" customHeight="1">
      <c r="B35" s="29"/>
      <c r="D35" s="102" t="s">
        <v>36</v>
      </c>
      <c r="E35" s="35" t="s">
        <v>37</v>
      </c>
      <c r="F35" s="103">
        <f>ROUND((SUM(BE125:BE270)),  3)</f>
        <v>0</v>
      </c>
      <c r="G35" s="104"/>
      <c r="H35" s="104"/>
      <c r="I35" s="105">
        <v>0.23</v>
      </c>
      <c r="J35" s="103">
        <f>ROUND(((SUM(BE125:BE270))*I35),  3)</f>
        <v>0</v>
      </c>
      <c r="L35" s="29"/>
    </row>
    <row r="36" spans="2:12" s="28" customFormat="1" ht="14.4" customHeight="1">
      <c r="B36" s="29"/>
      <c r="E36" s="35" t="s">
        <v>38</v>
      </c>
      <c r="F36" s="91">
        <f>ROUND((SUM(BF125:BF270)),  3)</f>
        <v>38927.216999999997</v>
      </c>
      <c r="I36" s="106">
        <v>0.23</v>
      </c>
      <c r="J36" s="91">
        <f>ROUND(((SUM(BF125:BF270))*I36),  3)</f>
        <v>8953.26</v>
      </c>
      <c r="L36" s="29"/>
    </row>
    <row r="37" spans="2:12" s="28" customFormat="1" ht="14.4" hidden="1" customHeight="1">
      <c r="B37" s="29"/>
      <c r="E37" s="25" t="s">
        <v>39</v>
      </c>
      <c r="F37" s="91">
        <f>ROUND((SUM(BG125:BG270)),  3)</f>
        <v>0</v>
      </c>
      <c r="I37" s="106">
        <v>0.23</v>
      </c>
      <c r="J37" s="91">
        <f>0</f>
        <v>0</v>
      </c>
      <c r="L37" s="29"/>
    </row>
    <row r="38" spans="2:12" s="28" customFormat="1" ht="14.4" hidden="1" customHeight="1">
      <c r="B38" s="29"/>
      <c r="E38" s="25" t="s">
        <v>40</v>
      </c>
      <c r="F38" s="91">
        <f>ROUND((SUM(BH125:BH270)),  3)</f>
        <v>0</v>
      </c>
      <c r="I38" s="106">
        <v>0.23</v>
      </c>
      <c r="J38" s="91">
        <f>0</f>
        <v>0</v>
      </c>
      <c r="L38" s="29"/>
    </row>
    <row r="39" spans="2:12" s="28" customFormat="1" ht="14.4" hidden="1" customHeight="1">
      <c r="B39" s="29"/>
      <c r="E39" s="35" t="s">
        <v>41</v>
      </c>
      <c r="F39" s="103">
        <f>ROUND((SUM(BI125:BI270)),  3)</f>
        <v>0</v>
      </c>
      <c r="G39" s="104"/>
      <c r="H39" s="104"/>
      <c r="I39" s="105">
        <v>0</v>
      </c>
      <c r="J39" s="103">
        <f>0</f>
        <v>0</v>
      </c>
      <c r="L39" s="29"/>
    </row>
    <row r="40" spans="2:12" s="28" customFormat="1" ht="6.9" customHeight="1">
      <c r="B40" s="29"/>
      <c r="L40" s="29"/>
    </row>
    <row r="41" spans="2:12" s="28" customFormat="1" ht="25.5" customHeight="1">
      <c r="B41" s="29"/>
      <c r="C41" s="107"/>
      <c r="D41" s="108" t="s">
        <v>42</v>
      </c>
      <c r="E41" s="59"/>
      <c r="F41" s="59"/>
      <c r="G41" s="109" t="s">
        <v>43</v>
      </c>
      <c r="H41" s="110" t="s">
        <v>44</v>
      </c>
      <c r="I41" s="59"/>
      <c r="J41" s="111">
        <f>SUM(J32:J39)</f>
        <v>47880.476999999999</v>
      </c>
      <c r="K41" s="112"/>
      <c r="L41" s="29"/>
    </row>
    <row r="42" spans="2:12" s="28" customFormat="1" ht="14.4" customHeight="1">
      <c r="B42" s="29"/>
      <c r="L42" s="2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12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12" s="28" customFormat="1" ht="24.9" customHeight="1">
      <c r="B82" s="29"/>
      <c r="C82" s="20" t="s">
        <v>119</v>
      </c>
      <c r="L82" s="29"/>
    </row>
    <row r="83" spans="2:12" s="28" customFormat="1" ht="6.9" customHeight="1">
      <c r="B83" s="29"/>
      <c r="L83" s="29"/>
    </row>
    <row r="84" spans="2:12" s="28" customFormat="1" ht="12" customHeight="1">
      <c r="B84" s="29"/>
      <c r="C84" s="25" t="s">
        <v>11</v>
      </c>
      <c r="L84" s="29"/>
    </row>
    <row r="85" spans="2:12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12" ht="12" customHeight="1">
      <c r="B86" s="19"/>
      <c r="C86" s="25" t="s">
        <v>115</v>
      </c>
      <c r="L86" s="19"/>
    </row>
    <row r="87" spans="2:12" s="28" customFormat="1" ht="16.5" customHeight="1">
      <c r="B87" s="29"/>
      <c r="E87" s="191" t="s">
        <v>116</v>
      </c>
      <c r="F87" s="191"/>
      <c r="G87" s="191"/>
      <c r="H87" s="191"/>
      <c r="L87" s="29"/>
    </row>
    <row r="88" spans="2:12" s="28" customFormat="1" ht="12" customHeight="1">
      <c r="B88" s="29"/>
      <c r="C88" s="25" t="s">
        <v>117</v>
      </c>
      <c r="L88" s="29"/>
    </row>
    <row r="89" spans="2:12" s="28" customFormat="1" ht="16.5" customHeight="1">
      <c r="B89" s="29"/>
      <c r="E89" s="2" t="str">
        <f>E11</f>
        <v>01.5 - 5. ELI</v>
      </c>
      <c r="F89" s="2"/>
      <c r="G89" s="2"/>
      <c r="H89" s="2"/>
      <c r="L89" s="29"/>
    </row>
    <row r="90" spans="2:12" s="28" customFormat="1" ht="6.9" customHeight="1">
      <c r="B90" s="29"/>
      <c r="L90" s="29"/>
    </row>
    <row r="91" spans="2:12" s="28" customFormat="1" ht="12" customHeight="1">
      <c r="B91" s="29"/>
      <c r="C91" s="25" t="s">
        <v>15</v>
      </c>
      <c r="F91" s="23" t="str">
        <f>F14</f>
        <v>Medzilaborce</v>
      </c>
      <c r="I91" s="25" t="s">
        <v>17</v>
      </c>
      <c r="J91" s="55" t="str">
        <f>IF(J14="","",J14)</f>
        <v>8. 7. 2025</v>
      </c>
      <c r="L91" s="29"/>
    </row>
    <row r="92" spans="2:12" s="28" customFormat="1" ht="6.9" customHeight="1">
      <c r="B92" s="29"/>
      <c r="L92" s="29"/>
    </row>
    <row r="93" spans="2:12" s="28" customFormat="1" ht="40.049999999999997" customHeight="1">
      <c r="B93" s="29"/>
      <c r="C93" s="25" t="s">
        <v>19</v>
      </c>
      <c r="F93" s="23" t="str">
        <f>E17</f>
        <v>ÚSVIT- ML, n.o., Čapajevova 4923,23, Prešov</v>
      </c>
      <c r="I93" s="25" t="s">
        <v>25</v>
      </c>
      <c r="J93" s="26" t="str">
        <f>E23</f>
        <v>HYDROARCH, s.r.o., Prešov, Ing.arch.Gryglak</v>
      </c>
      <c r="L93" s="29"/>
    </row>
    <row r="94" spans="2:12" s="28" customFormat="1" ht="15.15" customHeight="1">
      <c r="B94" s="29"/>
      <c r="C94" s="25" t="s">
        <v>23</v>
      </c>
      <c r="F94" s="23" t="str">
        <f>IF(E20="","",E20)</f>
        <v xml:space="preserve"> </v>
      </c>
      <c r="I94" s="25" t="s">
        <v>28</v>
      </c>
      <c r="J94" s="26" t="str">
        <f>E26</f>
        <v>Ing.Ivana Brecková</v>
      </c>
      <c r="L94" s="29"/>
    </row>
    <row r="95" spans="2:12" s="28" customFormat="1" ht="10.35" customHeight="1">
      <c r="B95" s="29"/>
      <c r="L95" s="29"/>
    </row>
    <row r="96" spans="2:12" s="28" customFormat="1" ht="29.25" customHeight="1">
      <c r="B96" s="29"/>
      <c r="C96" s="115" t="s">
        <v>120</v>
      </c>
      <c r="D96" s="107"/>
      <c r="E96" s="107"/>
      <c r="F96" s="107"/>
      <c r="G96" s="107"/>
      <c r="H96" s="107"/>
      <c r="I96" s="107"/>
      <c r="J96" s="116" t="s">
        <v>121</v>
      </c>
      <c r="K96" s="107"/>
      <c r="L96" s="29"/>
    </row>
    <row r="97" spans="2:47" s="28" customFormat="1" ht="10.35" customHeight="1">
      <c r="B97" s="29"/>
      <c r="L97" s="29"/>
    </row>
    <row r="98" spans="2:47" s="28" customFormat="1" ht="22.8" customHeight="1">
      <c r="B98" s="29"/>
      <c r="C98" s="117" t="s">
        <v>122</v>
      </c>
      <c r="J98" s="69">
        <f>J125</f>
        <v>38927.21699999999</v>
      </c>
      <c r="L98" s="29"/>
      <c r="AU98" s="16" t="s">
        <v>123</v>
      </c>
    </row>
    <row r="99" spans="2:47" s="118" customFormat="1" ht="24.9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J126</f>
        <v>3293.41</v>
      </c>
      <c r="L99" s="119"/>
    </row>
    <row r="100" spans="2:47" s="88" customFormat="1" ht="19.95" customHeight="1">
      <c r="B100" s="123"/>
      <c r="D100" s="124" t="s">
        <v>127</v>
      </c>
      <c r="E100" s="125"/>
      <c r="F100" s="125"/>
      <c r="G100" s="125"/>
      <c r="H100" s="125"/>
      <c r="I100" s="125"/>
      <c r="J100" s="126">
        <f>J127</f>
        <v>3293.41</v>
      </c>
      <c r="L100" s="123"/>
    </row>
    <row r="101" spans="2:47" s="118" customFormat="1" ht="24.9" customHeight="1">
      <c r="B101" s="119"/>
      <c r="D101" s="120" t="s">
        <v>1252</v>
      </c>
      <c r="E101" s="121"/>
      <c r="F101" s="121"/>
      <c r="G101" s="121"/>
      <c r="H101" s="121"/>
      <c r="I101" s="121"/>
      <c r="J101" s="122">
        <f>J134</f>
        <v>33358.867999999988</v>
      </c>
      <c r="L101" s="119"/>
    </row>
    <row r="102" spans="2:47" s="88" customFormat="1" ht="19.95" customHeight="1">
      <c r="B102" s="123"/>
      <c r="D102" s="124" t="s">
        <v>1253</v>
      </c>
      <c r="E102" s="125"/>
      <c r="F102" s="125"/>
      <c r="G102" s="125"/>
      <c r="H102" s="125"/>
      <c r="I102" s="125"/>
      <c r="J102" s="126">
        <f>J135</f>
        <v>33358.867999999988</v>
      </c>
      <c r="L102" s="123"/>
    </row>
    <row r="103" spans="2:47" s="118" customFormat="1" ht="24.9" customHeight="1">
      <c r="B103" s="119"/>
      <c r="D103" s="120" t="s">
        <v>134</v>
      </c>
      <c r="E103" s="121"/>
      <c r="F103" s="121"/>
      <c r="G103" s="121"/>
      <c r="H103" s="121"/>
      <c r="I103" s="121"/>
      <c r="J103" s="122">
        <f>J268</f>
        <v>2274.9389999999999</v>
      </c>
      <c r="L103" s="119"/>
    </row>
    <row r="104" spans="2:47" s="28" customFormat="1" ht="21.9" customHeight="1">
      <c r="B104" s="29"/>
      <c r="L104" s="29"/>
    </row>
    <row r="105" spans="2:47" s="28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9"/>
    </row>
    <row r="109" spans="2:47" s="28" customFormat="1" ht="6.9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29"/>
    </row>
    <row r="110" spans="2:47" s="28" customFormat="1" ht="24.9" customHeight="1">
      <c r="B110" s="29"/>
      <c r="C110" s="20" t="s">
        <v>135</v>
      </c>
      <c r="L110" s="29"/>
    </row>
    <row r="111" spans="2:47" s="28" customFormat="1" ht="6.9" customHeight="1">
      <c r="B111" s="29"/>
      <c r="L111" s="29"/>
    </row>
    <row r="112" spans="2:47" s="28" customFormat="1" ht="12" customHeight="1">
      <c r="B112" s="29"/>
      <c r="C112" s="25" t="s">
        <v>11</v>
      </c>
      <c r="L112" s="29"/>
    </row>
    <row r="113" spans="2:65" s="28" customFormat="1" ht="16.5" customHeight="1">
      <c r="B113" s="29"/>
      <c r="E113" s="191" t="str">
        <f>E7</f>
        <v>Denný stacionár Medzilaborce - Adaptácia</v>
      </c>
      <c r="F113" s="191"/>
      <c r="G113" s="191"/>
      <c r="H113" s="191"/>
      <c r="L113" s="29"/>
    </row>
    <row r="114" spans="2:65" ht="12" customHeight="1">
      <c r="B114" s="19"/>
      <c r="C114" s="25" t="s">
        <v>115</v>
      </c>
      <c r="L114" s="19"/>
    </row>
    <row r="115" spans="2:65" s="28" customFormat="1" ht="16.5" customHeight="1">
      <c r="B115" s="29"/>
      <c r="E115" s="191" t="s">
        <v>116</v>
      </c>
      <c r="F115" s="191"/>
      <c r="G115" s="191"/>
      <c r="H115" s="191"/>
      <c r="L115" s="29"/>
    </row>
    <row r="116" spans="2:65" s="28" customFormat="1" ht="12" customHeight="1">
      <c r="B116" s="29"/>
      <c r="C116" s="25" t="s">
        <v>117</v>
      </c>
      <c r="L116" s="29"/>
    </row>
    <row r="117" spans="2:65" s="28" customFormat="1" ht="16.5" customHeight="1">
      <c r="B117" s="29"/>
      <c r="E117" s="2" t="str">
        <f>E11</f>
        <v>01.5 - 5. ELI</v>
      </c>
      <c r="F117" s="2"/>
      <c r="G117" s="2"/>
      <c r="H117" s="2"/>
      <c r="L117" s="29"/>
    </row>
    <row r="118" spans="2:65" s="28" customFormat="1" ht="6.9" customHeight="1">
      <c r="B118" s="29"/>
      <c r="L118" s="29"/>
    </row>
    <row r="119" spans="2:65" s="28" customFormat="1" ht="12" customHeight="1">
      <c r="B119" s="29"/>
      <c r="C119" s="25" t="s">
        <v>15</v>
      </c>
      <c r="F119" s="23" t="str">
        <f>F14</f>
        <v>Medzilaborce</v>
      </c>
      <c r="I119" s="25" t="s">
        <v>17</v>
      </c>
      <c r="J119" s="55" t="str">
        <f>IF(J14="","",J14)</f>
        <v>8. 7. 2025</v>
      </c>
      <c r="L119" s="29"/>
    </row>
    <row r="120" spans="2:65" s="28" customFormat="1" ht="6.9" customHeight="1">
      <c r="B120" s="29"/>
      <c r="L120" s="29"/>
    </row>
    <row r="121" spans="2:65" s="28" customFormat="1" ht="40.049999999999997" customHeight="1">
      <c r="B121" s="29"/>
      <c r="C121" s="25" t="s">
        <v>19</v>
      </c>
      <c r="F121" s="23" t="str">
        <f>E17</f>
        <v>ÚSVIT- ML, n.o., Čapajevova 4923,23, Prešov</v>
      </c>
      <c r="I121" s="25" t="s">
        <v>25</v>
      </c>
      <c r="J121" s="26" t="str">
        <f>E23</f>
        <v>HYDROARCH, s.r.o., Prešov, Ing.arch.Gryglak</v>
      </c>
      <c r="L121" s="29"/>
    </row>
    <row r="122" spans="2:65" s="28" customFormat="1" ht="15.15" customHeight="1">
      <c r="B122" s="29"/>
      <c r="C122" s="25" t="s">
        <v>23</v>
      </c>
      <c r="F122" s="23" t="str">
        <f>IF(E20="","",E20)</f>
        <v xml:space="preserve"> </v>
      </c>
      <c r="I122" s="25" t="s">
        <v>28</v>
      </c>
      <c r="J122" s="26" t="str">
        <f>E26</f>
        <v>Ing.Ivana Brecková</v>
      </c>
      <c r="L122" s="29"/>
    </row>
    <row r="123" spans="2:65" s="28" customFormat="1" ht="10.35" customHeight="1">
      <c r="B123" s="29"/>
      <c r="L123" s="29"/>
    </row>
    <row r="124" spans="2:65" s="127" customFormat="1" ht="29.25" customHeight="1">
      <c r="B124" s="128"/>
      <c r="C124" s="129" t="s">
        <v>136</v>
      </c>
      <c r="D124" s="130" t="s">
        <v>57</v>
      </c>
      <c r="E124" s="130" t="s">
        <v>53</v>
      </c>
      <c r="F124" s="130" t="s">
        <v>54</v>
      </c>
      <c r="G124" s="130" t="s">
        <v>137</v>
      </c>
      <c r="H124" s="130" t="s">
        <v>138</v>
      </c>
      <c r="I124" s="130" t="s">
        <v>139</v>
      </c>
      <c r="J124" s="131" t="s">
        <v>121</v>
      </c>
      <c r="K124" s="132" t="s">
        <v>140</v>
      </c>
      <c r="L124" s="128"/>
      <c r="M124" s="61"/>
      <c r="N124" s="62" t="s">
        <v>36</v>
      </c>
      <c r="O124" s="62" t="s">
        <v>141</v>
      </c>
      <c r="P124" s="62" t="s">
        <v>142</v>
      </c>
      <c r="Q124" s="62" t="s">
        <v>143</v>
      </c>
      <c r="R124" s="62" t="s">
        <v>144</v>
      </c>
      <c r="S124" s="62" t="s">
        <v>145</v>
      </c>
      <c r="T124" s="63" t="s">
        <v>146</v>
      </c>
    </row>
    <row r="125" spans="2:65" s="28" customFormat="1" ht="22.8" customHeight="1">
      <c r="B125" s="29"/>
      <c r="C125" s="67" t="s">
        <v>122</v>
      </c>
      <c r="J125" s="133">
        <f>BK125</f>
        <v>38927.21699999999</v>
      </c>
      <c r="L125" s="29"/>
      <c r="M125" s="64"/>
      <c r="N125" s="56"/>
      <c r="O125" s="56"/>
      <c r="P125" s="134">
        <f>P126+P134+P268</f>
        <v>0</v>
      </c>
      <c r="Q125" s="56"/>
      <c r="R125" s="134">
        <f>R126+R134+R268</f>
        <v>0</v>
      </c>
      <c r="S125" s="56"/>
      <c r="T125" s="135">
        <f>T126+T134+T268</f>
        <v>0</v>
      </c>
      <c r="AT125" s="16" t="s">
        <v>71</v>
      </c>
      <c r="AU125" s="16" t="s">
        <v>123</v>
      </c>
      <c r="BK125" s="136">
        <f>BK126+BK134+BK268</f>
        <v>38927.21699999999</v>
      </c>
    </row>
    <row r="126" spans="2:65" s="137" customFormat="1" ht="25.95" customHeight="1">
      <c r="B126" s="138"/>
      <c r="D126" s="139" t="s">
        <v>71</v>
      </c>
      <c r="E126" s="140" t="s">
        <v>147</v>
      </c>
      <c r="F126" s="140" t="s">
        <v>148</v>
      </c>
      <c r="J126" s="141">
        <f>BK126</f>
        <v>3293.41</v>
      </c>
      <c r="L126" s="138"/>
      <c r="M126" s="142"/>
      <c r="P126" s="143">
        <f>P127</f>
        <v>0</v>
      </c>
      <c r="R126" s="143">
        <f>R127</f>
        <v>0</v>
      </c>
      <c r="T126" s="144">
        <f>T127</f>
        <v>0</v>
      </c>
      <c r="AR126" s="139" t="s">
        <v>79</v>
      </c>
      <c r="AT126" s="145" t="s">
        <v>71</v>
      </c>
      <c r="AU126" s="145" t="s">
        <v>72</v>
      </c>
      <c r="AY126" s="139" t="s">
        <v>149</v>
      </c>
      <c r="BK126" s="146">
        <f>BK127</f>
        <v>3293.41</v>
      </c>
    </row>
    <row r="127" spans="2:65" s="137" customFormat="1" ht="22.8" customHeight="1">
      <c r="B127" s="138"/>
      <c r="D127" s="139" t="s">
        <v>71</v>
      </c>
      <c r="E127" s="147" t="s">
        <v>185</v>
      </c>
      <c r="F127" s="147" t="s">
        <v>195</v>
      </c>
      <c r="J127" s="148">
        <f>BK127</f>
        <v>3293.41</v>
      </c>
      <c r="L127" s="138"/>
      <c r="M127" s="142"/>
      <c r="P127" s="143">
        <f>SUM(P128:P133)</f>
        <v>0</v>
      </c>
      <c r="R127" s="143">
        <f>SUM(R128:R133)</f>
        <v>0</v>
      </c>
      <c r="T127" s="144">
        <f>SUM(T128:T133)</f>
        <v>0</v>
      </c>
      <c r="AR127" s="139" t="s">
        <v>79</v>
      </c>
      <c r="AT127" s="145" t="s">
        <v>71</v>
      </c>
      <c r="AU127" s="145" t="s">
        <v>79</v>
      </c>
      <c r="AY127" s="139" t="s">
        <v>149</v>
      </c>
      <c r="BK127" s="146">
        <f>SUM(BK128:BK133)</f>
        <v>3293.41</v>
      </c>
    </row>
    <row r="128" spans="2:65" s="28" customFormat="1" ht="33" customHeight="1">
      <c r="B128" s="149"/>
      <c r="C128" s="150" t="s">
        <v>79</v>
      </c>
      <c r="D128" s="150" t="s">
        <v>151</v>
      </c>
      <c r="E128" s="151" t="s">
        <v>1342</v>
      </c>
      <c r="F128" s="152" t="s">
        <v>1343</v>
      </c>
      <c r="G128" s="153" t="s">
        <v>154</v>
      </c>
      <c r="H128" s="154">
        <v>2</v>
      </c>
      <c r="I128" s="154">
        <v>11.952</v>
      </c>
      <c r="J128" s="154">
        <f t="shared" ref="J128:J133" si="0">ROUND(I128*H128,3)</f>
        <v>23.904</v>
      </c>
      <c r="K128" s="155"/>
      <c r="L128" s="29"/>
      <c r="M128" s="156"/>
      <c r="N128" s="157" t="s">
        <v>38</v>
      </c>
      <c r="O128" s="158">
        <v>0</v>
      </c>
      <c r="P128" s="158">
        <f t="shared" ref="P128:P133" si="1">O128*H128</f>
        <v>0</v>
      </c>
      <c r="Q128" s="158">
        <v>0</v>
      </c>
      <c r="R128" s="158">
        <f t="shared" ref="R128:R133" si="2">Q128*H128</f>
        <v>0</v>
      </c>
      <c r="S128" s="158">
        <v>0</v>
      </c>
      <c r="T128" s="159">
        <f t="shared" ref="T128:T133" si="3">S128*H128</f>
        <v>0</v>
      </c>
      <c r="AR128" s="160" t="s">
        <v>155</v>
      </c>
      <c r="AT128" s="160" t="s">
        <v>151</v>
      </c>
      <c r="AU128" s="160" t="s">
        <v>85</v>
      </c>
      <c r="AY128" s="16" t="s">
        <v>149</v>
      </c>
      <c r="BE128" s="161">
        <f t="shared" ref="BE128:BE133" si="4">IF(N128="základná",J128,0)</f>
        <v>0</v>
      </c>
      <c r="BF128" s="161">
        <f t="shared" ref="BF128:BF133" si="5">IF(N128="znížená",J128,0)</f>
        <v>23.904</v>
      </c>
      <c r="BG128" s="161">
        <f t="shared" ref="BG128:BG133" si="6">IF(N128="zákl. prenesená",J128,0)</f>
        <v>0</v>
      </c>
      <c r="BH128" s="161">
        <f t="shared" ref="BH128:BH133" si="7">IF(N128="zníž. prenesená",J128,0)</f>
        <v>0</v>
      </c>
      <c r="BI128" s="161">
        <f t="shared" ref="BI128:BI133" si="8">IF(N128="nulová",J128,0)</f>
        <v>0</v>
      </c>
      <c r="BJ128" s="16" t="s">
        <v>85</v>
      </c>
      <c r="BK128" s="162">
        <f t="shared" ref="BK128:BK133" si="9">ROUND(I128*H128,3)</f>
        <v>23.904</v>
      </c>
      <c r="BL128" s="16" t="s">
        <v>155</v>
      </c>
      <c r="BM128" s="160" t="s">
        <v>85</v>
      </c>
    </row>
    <row r="129" spans="2:65" s="28" customFormat="1" ht="24.15" customHeight="1">
      <c r="B129" s="149"/>
      <c r="C129" s="150" t="s">
        <v>85</v>
      </c>
      <c r="D129" s="150" t="s">
        <v>151</v>
      </c>
      <c r="E129" s="151" t="s">
        <v>1344</v>
      </c>
      <c r="F129" s="152" t="s">
        <v>1345</v>
      </c>
      <c r="G129" s="153" t="s">
        <v>1346</v>
      </c>
      <c r="H129" s="154">
        <v>580</v>
      </c>
      <c r="I129" s="154">
        <v>8.7999999999999995E-2</v>
      </c>
      <c r="J129" s="154">
        <f t="shared" si="0"/>
        <v>51.04</v>
      </c>
      <c r="K129" s="155"/>
      <c r="L129" s="29"/>
      <c r="M129" s="156"/>
      <c r="N129" s="157" t="s">
        <v>38</v>
      </c>
      <c r="O129" s="158">
        <v>0</v>
      </c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AR129" s="160" t="s">
        <v>155</v>
      </c>
      <c r="AT129" s="160" t="s">
        <v>151</v>
      </c>
      <c r="AU129" s="160" t="s">
        <v>85</v>
      </c>
      <c r="AY129" s="16" t="s">
        <v>149</v>
      </c>
      <c r="BE129" s="161">
        <f t="shared" si="4"/>
        <v>0</v>
      </c>
      <c r="BF129" s="161">
        <f t="shared" si="5"/>
        <v>51.04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6" t="s">
        <v>85</v>
      </c>
      <c r="BK129" s="162">
        <f t="shared" si="9"/>
        <v>51.04</v>
      </c>
      <c r="BL129" s="16" t="s">
        <v>155</v>
      </c>
      <c r="BM129" s="160" t="s">
        <v>155</v>
      </c>
    </row>
    <row r="130" spans="2:65" s="28" customFormat="1" ht="24.15" customHeight="1">
      <c r="B130" s="149"/>
      <c r="C130" s="150" t="s">
        <v>161</v>
      </c>
      <c r="D130" s="150" t="s">
        <v>151</v>
      </c>
      <c r="E130" s="151" t="s">
        <v>1347</v>
      </c>
      <c r="F130" s="152" t="s">
        <v>1348</v>
      </c>
      <c r="G130" s="153" t="s">
        <v>1346</v>
      </c>
      <c r="H130" s="154">
        <v>340</v>
      </c>
      <c r="I130" s="154">
        <v>0.13600000000000001</v>
      </c>
      <c r="J130" s="154">
        <f t="shared" si="0"/>
        <v>46.24</v>
      </c>
      <c r="K130" s="155"/>
      <c r="L130" s="29"/>
      <c r="M130" s="156"/>
      <c r="N130" s="157" t="s">
        <v>38</v>
      </c>
      <c r="O130" s="158">
        <v>0</v>
      </c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AR130" s="160" t="s">
        <v>155</v>
      </c>
      <c r="AT130" s="160" t="s">
        <v>151</v>
      </c>
      <c r="AU130" s="160" t="s">
        <v>85</v>
      </c>
      <c r="AY130" s="16" t="s">
        <v>149</v>
      </c>
      <c r="BE130" s="161">
        <f t="shared" si="4"/>
        <v>0</v>
      </c>
      <c r="BF130" s="161">
        <f t="shared" si="5"/>
        <v>46.24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6" t="s">
        <v>85</v>
      </c>
      <c r="BK130" s="162">
        <f t="shared" si="9"/>
        <v>46.24</v>
      </c>
      <c r="BL130" s="16" t="s">
        <v>155</v>
      </c>
      <c r="BM130" s="160" t="s">
        <v>173</v>
      </c>
    </row>
    <row r="131" spans="2:65" s="28" customFormat="1" ht="24.15" customHeight="1">
      <c r="B131" s="149"/>
      <c r="C131" s="150" t="s">
        <v>155</v>
      </c>
      <c r="D131" s="150" t="s">
        <v>151</v>
      </c>
      <c r="E131" s="151" t="s">
        <v>1349</v>
      </c>
      <c r="F131" s="152" t="s">
        <v>1350</v>
      </c>
      <c r="G131" s="153" t="s">
        <v>250</v>
      </c>
      <c r="H131" s="154">
        <v>212</v>
      </c>
      <c r="I131" s="154">
        <v>1.7529999999999999</v>
      </c>
      <c r="J131" s="154">
        <f t="shared" si="0"/>
        <v>371.63600000000002</v>
      </c>
      <c r="K131" s="155"/>
      <c r="L131" s="29"/>
      <c r="M131" s="156"/>
      <c r="N131" s="157" t="s">
        <v>38</v>
      </c>
      <c r="O131" s="158">
        <v>0</v>
      </c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AR131" s="160" t="s">
        <v>155</v>
      </c>
      <c r="AT131" s="160" t="s">
        <v>151</v>
      </c>
      <c r="AU131" s="160" t="s">
        <v>85</v>
      </c>
      <c r="AY131" s="16" t="s">
        <v>149</v>
      </c>
      <c r="BE131" s="161">
        <f t="shared" si="4"/>
        <v>0</v>
      </c>
      <c r="BF131" s="161">
        <f t="shared" si="5"/>
        <v>371.63600000000002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6" t="s">
        <v>85</v>
      </c>
      <c r="BK131" s="162">
        <f t="shared" si="9"/>
        <v>371.63600000000002</v>
      </c>
      <c r="BL131" s="16" t="s">
        <v>155</v>
      </c>
      <c r="BM131" s="160" t="s">
        <v>181</v>
      </c>
    </row>
    <row r="132" spans="2:65" s="28" customFormat="1" ht="44.25" customHeight="1">
      <c r="B132" s="149"/>
      <c r="C132" s="150" t="s">
        <v>169</v>
      </c>
      <c r="D132" s="150" t="s">
        <v>151</v>
      </c>
      <c r="E132" s="151" t="s">
        <v>1351</v>
      </c>
      <c r="F132" s="152" t="s">
        <v>1352</v>
      </c>
      <c r="G132" s="153" t="s">
        <v>159</v>
      </c>
      <c r="H132" s="154">
        <v>735</v>
      </c>
      <c r="I132" s="154">
        <v>2.4710000000000001</v>
      </c>
      <c r="J132" s="154">
        <f t="shared" si="0"/>
        <v>1816.1849999999999</v>
      </c>
      <c r="K132" s="155"/>
      <c r="L132" s="29"/>
      <c r="M132" s="156"/>
      <c r="N132" s="157" t="s">
        <v>38</v>
      </c>
      <c r="O132" s="158">
        <v>0</v>
      </c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AR132" s="160" t="s">
        <v>155</v>
      </c>
      <c r="AT132" s="160" t="s">
        <v>151</v>
      </c>
      <c r="AU132" s="160" t="s">
        <v>85</v>
      </c>
      <c r="AY132" s="16" t="s">
        <v>149</v>
      </c>
      <c r="BE132" s="161">
        <f t="shared" si="4"/>
        <v>0</v>
      </c>
      <c r="BF132" s="161">
        <f t="shared" si="5"/>
        <v>1816.1849999999999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6" t="s">
        <v>85</v>
      </c>
      <c r="BK132" s="162">
        <f t="shared" si="9"/>
        <v>1816.1849999999999</v>
      </c>
      <c r="BL132" s="16" t="s">
        <v>155</v>
      </c>
      <c r="BM132" s="160" t="s">
        <v>191</v>
      </c>
    </row>
    <row r="133" spans="2:65" s="28" customFormat="1" ht="37.799999999999997" customHeight="1">
      <c r="B133" s="149"/>
      <c r="C133" s="150" t="s">
        <v>173</v>
      </c>
      <c r="D133" s="150" t="s">
        <v>151</v>
      </c>
      <c r="E133" s="151" t="s">
        <v>1353</v>
      </c>
      <c r="F133" s="152" t="s">
        <v>1354</v>
      </c>
      <c r="G133" s="153" t="s">
        <v>159</v>
      </c>
      <c r="H133" s="154">
        <v>145</v>
      </c>
      <c r="I133" s="154">
        <v>6.7889999999999997</v>
      </c>
      <c r="J133" s="154">
        <f t="shared" si="0"/>
        <v>984.40499999999997</v>
      </c>
      <c r="K133" s="155"/>
      <c r="L133" s="29"/>
      <c r="M133" s="156"/>
      <c r="N133" s="157" t="s">
        <v>38</v>
      </c>
      <c r="O133" s="158">
        <v>0</v>
      </c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AR133" s="160" t="s">
        <v>155</v>
      </c>
      <c r="AT133" s="160" t="s">
        <v>151</v>
      </c>
      <c r="AU133" s="160" t="s">
        <v>85</v>
      </c>
      <c r="AY133" s="16" t="s">
        <v>149</v>
      </c>
      <c r="BE133" s="161">
        <f t="shared" si="4"/>
        <v>0</v>
      </c>
      <c r="BF133" s="161">
        <f t="shared" si="5"/>
        <v>984.40499999999997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6" t="s">
        <v>85</v>
      </c>
      <c r="BK133" s="162">
        <f t="shared" si="9"/>
        <v>984.40499999999997</v>
      </c>
      <c r="BL133" s="16" t="s">
        <v>155</v>
      </c>
      <c r="BM133" s="160" t="s">
        <v>200</v>
      </c>
    </row>
    <row r="134" spans="2:65" s="137" customFormat="1" ht="25.95" customHeight="1">
      <c r="B134" s="138"/>
      <c r="D134" s="139" t="s">
        <v>71</v>
      </c>
      <c r="E134" s="140" t="s">
        <v>431</v>
      </c>
      <c r="F134" s="140" t="s">
        <v>1255</v>
      </c>
      <c r="J134" s="141">
        <f>BK134</f>
        <v>33358.867999999988</v>
      </c>
      <c r="L134" s="138"/>
      <c r="M134" s="142"/>
      <c r="P134" s="143">
        <f>P135</f>
        <v>0</v>
      </c>
      <c r="R134" s="143">
        <f>R135</f>
        <v>0</v>
      </c>
      <c r="T134" s="144">
        <f>T135</f>
        <v>0</v>
      </c>
      <c r="AR134" s="139" t="s">
        <v>161</v>
      </c>
      <c r="AT134" s="145" t="s">
        <v>71</v>
      </c>
      <c r="AU134" s="145" t="s">
        <v>72</v>
      </c>
      <c r="AY134" s="139" t="s">
        <v>149</v>
      </c>
      <c r="BK134" s="146">
        <f>BK135</f>
        <v>33358.867999999988</v>
      </c>
    </row>
    <row r="135" spans="2:65" s="137" customFormat="1" ht="22.8" customHeight="1">
      <c r="B135" s="138"/>
      <c r="D135" s="139" t="s">
        <v>71</v>
      </c>
      <c r="E135" s="147" t="s">
        <v>1256</v>
      </c>
      <c r="F135" s="147" t="s">
        <v>1257</v>
      </c>
      <c r="J135" s="148">
        <f>BK135</f>
        <v>33358.867999999988</v>
      </c>
      <c r="L135" s="138"/>
      <c r="M135" s="142"/>
      <c r="P135" s="143">
        <f>SUM(P136:P267)</f>
        <v>0</v>
      </c>
      <c r="R135" s="143">
        <f>SUM(R136:R267)</f>
        <v>0</v>
      </c>
      <c r="T135" s="144">
        <f>SUM(T136:T267)</f>
        <v>0</v>
      </c>
      <c r="AR135" s="139" t="s">
        <v>161</v>
      </c>
      <c r="AT135" s="145" t="s">
        <v>71</v>
      </c>
      <c r="AU135" s="145" t="s">
        <v>79</v>
      </c>
      <c r="AY135" s="139" t="s">
        <v>149</v>
      </c>
      <c r="BK135" s="146">
        <f>SUM(BK136:BK267)</f>
        <v>33358.867999999988</v>
      </c>
    </row>
    <row r="136" spans="2:65" s="28" customFormat="1" ht="21.75" customHeight="1">
      <c r="B136" s="149"/>
      <c r="C136" s="150" t="s">
        <v>177</v>
      </c>
      <c r="D136" s="150" t="s">
        <v>151</v>
      </c>
      <c r="E136" s="151" t="s">
        <v>1355</v>
      </c>
      <c r="F136" s="152" t="s">
        <v>1356</v>
      </c>
      <c r="G136" s="153" t="s">
        <v>250</v>
      </c>
      <c r="H136" s="154">
        <v>100</v>
      </c>
      <c r="I136" s="154">
        <v>1.8839999999999999</v>
      </c>
      <c r="J136" s="154">
        <f t="shared" ref="J136:J167" si="10">ROUND(I136*H136,3)</f>
        <v>188.4</v>
      </c>
      <c r="K136" s="155"/>
      <c r="L136" s="29"/>
      <c r="M136" s="156"/>
      <c r="N136" s="157" t="s">
        <v>38</v>
      </c>
      <c r="O136" s="158">
        <v>0</v>
      </c>
      <c r="P136" s="158">
        <f t="shared" ref="P136:P167" si="11">O136*H136</f>
        <v>0</v>
      </c>
      <c r="Q136" s="158">
        <v>0</v>
      </c>
      <c r="R136" s="158">
        <f t="shared" ref="R136:R167" si="12">Q136*H136</f>
        <v>0</v>
      </c>
      <c r="S136" s="158">
        <v>0</v>
      </c>
      <c r="T136" s="159">
        <f t="shared" ref="T136:T167" si="13">S136*H136</f>
        <v>0</v>
      </c>
      <c r="AR136" s="160" t="s">
        <v>625</v>
      </c>
      <c r="AT136" s="160" t="s">
        <v>151</v>
      </c>
      <c r="AU136" s="160" t="s">
        <v>85</v>
      </c>
      <c r="AY136" s="16" t="s">
        <v>149</v>
      </c>
      <c r="BE136" s="161">
        <f t="shared" ref="BE136:BE167" si="14">IF(N136="základná",J136,0)</f>
        <v>0</v>
      </c>
      <c r="BF136" s="161">
        <f t="shared" ref="BF136:BF167" si="15">IF(N136="znížená",J136,0)</f>
        <v>188.4</v>
      </c>
      <c r="BG136" s="161">
        <f t="shared" ref="BG136:BG167" si="16">IF(N136="zákl. prenesená",J136,0)</f>
        <v>0</v>
      </c>
      <c r="BH136" s="161">
        <f t="shared" ref="BH136:BH167" si="17">IF(N136="zníž. prenesená",J136,0)</f>
        <v>0</v>
      </c>
      <c r="BI136" s="161">
        <f t="shared" ref="BI136:BI167" si="18">IF(N136="nulová",J136,0)</f>
        <v>0</v>
      </c>
      <c r="BJ136" s="16" t="s">
        <v>85</v>
      </c>
      <c r="BK136" s="162">
        <f t="shared" ref="BK136:BK167" si="19">ROUND(I136*H136,3)</f>
        <v>188.4</v>
      </c>
      <c r="BL136" s="16" t="s">
        <v>625</v>
      </c>
      <c r="BM136" s="160" t="s">
        <v>208</v>
      </c>
    </row>
    <row r="137" spans="2:65" s="28" customFormat="1" ht="16.5" customHeight="1">
      <c r="B137" s="149"/>
      <c r="C137" s="167" t="s">
        <v>181</v>
      </c>
      <c r="D137" s="167" t="s">
        <v>431</v>
      </c>
      <c r="E137" s="168" t="s">
        <v>1357</v>
      </c>
      <c r="F137" s="169" t="s">
        <v>1358</v>
      </c>
      <c r="G137" s="170" t="s">
        <v>250</v>
      </c>
      <c r="H137" s="171">
        <v>100</v>
      </c>
      <c r="I137" s="171">
        <v>0.39300000000000002</v>
      </c>
      <c r="J137" s="171">
        <f t="shared" si="10"/>
        <v>39.299999999999997</v>
      </c>
      <c r="K137" s="172"/>
      <c r="L137" s="173"/>
      <c r="M137" s="174"/>
      <c r="N137" s="175" t="s">
        <v>38</v>
      </c>
      <c r="O137" s="158">
        <v>0</v>
      </c>
      <c r="P137" s="158">
        <f t="shared" si="11"/>
        <v>0</v>
      </c>
      <c r="Q137" s="158">
        <v>0</v>
      </c>
      <c r="R137" s="158">
        <f t="shared" si="12"/>
        <v>0</v>
      </c>
      <c r="S137" s="158">
        <v>0</v>
      </c>
      <c r="T137" s="159">
        <f t="shared" si="13"/>
        <v>0</v>
      </c>
      <c r="AR137" s="160" t="s">
        <v>1262</v>
      </c>
      <c r="AT137" s="160" t="s">
        <v>431</v>
      </c>
      <c r="AU137" s="160" t="s">
        <v>85</v>
      </c>
      <c r="AY137" s="16" t="s">
        <v>149</v>
      </c>
      <c r="BE137" s="161">
        <f t="shared" si="14"/>
        <v>0</v>
      </c>
      <c r="BF137" s="161">
        <f t="shared" si="15"/>
        <v>39.299999999999997</v>
      </c>
      <c r="BG137" s="161">
        <f t="shared" si="16"/>
        <v>0</v>
      </c>
      <c r="BH137" s="161">
        <f t="shared" si="17"/>
        <v>0</v>
      </c>
      <c r="BI137" s="161">
        <f t="shared" si="18"/>
        <v>0</v>
      </c>
      <c r="BJ137" s="16" t="s">
        <v>85</v>
      </c>
      <c r="BK137" s="162">
        <f t="shared" si="19"/>
        <v>39.299999999999997</v>
      </c>
      <c r="BL137" s="16" t="s">
        <v>625</v>
      </c>
      <c r="BM137" s="160" t="s">
        <v>216</v>
      </c>
    </row>
    <row r="138" spans="2:65" s="28" customFormat="1" ht="24.15" customHeight="1">
      <c r="B138" s="149"/>
      <c r="C138" s="150" t="s">
        <v>185</v>
      </c>
      <c r="D138" s="150" t="s">
        <v>151</v>
      </c>
      <c r="E138" s="151" t="s">
        <v>1359</v>
      </c>
      <c r="F138" s="152" t="s">
        <v>1360</v>
      </c>
      <c r="G138" s="153" t="s">
        <v>250</v>
      </c>
      <c r="H138" s="154">
        <v>13</v>
      </c>
      <c r="I138" s="154">
        <v>3.2040000000000002</v>
      </c>
      <c r="J138" s="154">
        <f t="shared" si="10"/>
        <v>41.652000000000001</v>
      </c>
      <c r="K138" s="155"/>
      <c r="L138" s="29"/>
      <c r="M138" s="156"/>
      <c r="N138" s="157" t="s">
        <v>38</v>
      </c>
      <c r="O138" s="158">
        <v>0</v>
      </c>
      <c r="P138" s="158">
        <f t="shared" si="11"/>
        <v>0</v>
      </c>
      <c r="Q138" s="158">
        <v>0</v>
      </c>
      <c r="R138" s="158">
        <f t="shared" si="12"/>
        <v>0</v>
      </c>
      <c r="S138" s="158">
        <v>0</v>
      </c>
      <c r="T138" s="159">
        <f t="shared" si="13"/>
        <v>0</v>
      </c>
      <c r="AR138" s="160" t="s">
        <v>625</v>
      </c>
      <c r="AT138" s="160" t="s">
        <v>151</v>
      </c>
      <c r="AU138" s="160" t="s">
        <v>85</v>
      </c>
      <c r="AY138" s="16" t="s">
        <v>149</v>
      </c>
      <c r="BE138" s="161">
        <f t="shared" si="14"/>
        <v>0</v>
      </c>
      <c r="BF138" s="161">
        <f t="shared" si="15"/>
        <v>41.652000000000001</v>
      </c>
      <c r="BG138" s="161">
        <f t="shared" si="16"/>
        <v>0</v>
      </c>
      <c r="BH138" s="161">
        <f t="shared" si="17"/>
        <v>0</v>
      </c>
      <c r="BI138" s="161">
        <f t="shared" si="18"/>
        <v>0</v>
      </c>
      <c r="BJ138" s="16" t="s">
        <v>85</v>
      </c>
      <c r="BK138" s="162">
        <f t="shared" si="19"/>
        <v>41.652000000000001</v>
      </c>
      <c r="BL138" s="16" t="s">
        <v>625</v>
      </c>
      <c r="BM138" s="160" t="s">
        <v>224</v>
      </c>
    </row>
    <row r="139" spans="2:65" s="28" customFormat="1" ht="24.15" customHeight="1">
      <c r="B139" s="149"/>
      <c r="C139" s="167" t="s">
        <v>191</v>
      </c>
      <c r="D139" s="167" t="s">
        <v>431</v>
      </c>
      <c r="E139" s="168" t="s">
        <v>1361</v>
      </c>
      <c r="F139" s="169" t="s">
        <v>1362</v>
      </c>
      <c r="G139" s="170" t="s">
        <v>250</v>
      </c>
      <c r="H139" s="171">
        <v>13</v>
      </c>
      <c r="I139" s="171">
        <v>2.7080000000000002</v>
      </c>
      <c r="J139" s="171">
        <f t="shared" si="10"/>
        <v>35.204000000000001</v>
      </c>
      <c r="K139" s="172"/>
      <c r="L139" s="173"/>
      <c r="M139" s="174"/>
      <c r="N139" s="175" t="s">
        <v>38</v>
      </c>
      <c r="O139" s="158">
        <v>0</v>
      </c>
      <c r="P139" s="158">
        <f t="shared" si="11"/>
        <v>0</v>
      </c>
      <c r="Q139" s="158">
        <v>0</v>
      </c>
      <c r="R139" s="158">
        <f t="shared" si="12"/>
        <v>0</v>
      </c>
      <c r="S139" s="158">
        <v>0</v>
      </c>
      <c r="T139" s="159">
        <f t="shared" si="13"/>
        <v>0</v>
      </c>
      <c r="AR139" s="160" t="s">
        <v>1262</v>
      </c>
      <c r="AT139" s="160" t="s">
        <v>431</v>
      </c>
      <c r="AU139" s="160" t="s">
        <v>85</v>
      </c>
      <c r="AY139" s="16" t="s">
        <v>149</v>
      </c>
      <c r="BE139" s="161">
        <f t="shared" si="14"/>
        <v>0</v>
      </c>
      <c r="BF139" s="161">
        <f t="shared" si="15"/>
        <v>35.204000000000001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6" t="s">
        <v>85</v>
      </c>
      <c r="BK139" s="162">
        <f t="shared" si="19"/>
        <v>35.204000000000001</v>
      </c>
      <c r="BL139" s="16" t="s">
        <v>625</v>
      </c>
      <c r="BM139" s="160" t="s">
        <v>232</v>
      </c>
    </row>
    <row r="140" spans="2:65" s="28" customFormat="1" ht="24.15" customHeight="1">
      <c r="B140" s="149"/>
      <c r="C140" s="150" t="s">
        <v>196</v>
      </c>
      <c r="D140" s="150" t="s">
        <v>151</v>
      </c>
      <c r="E140" s="151" t="s">
        <v>1363</v>
      </c>
      <c r="F140" s="152" t="s">
        <v>1364</v>
      </c>
      <c r="G140" s="153" t="s">
        <v>250</v>
      </c>
      <c r="H140" s="154">
        <v>28</v>
      </c>
      <c r="I140" s="154">
        <v>8.0410000000000004</v>
      </c>
      <c r="J140" s="154">
        <f t="shared" si="10"/>
        <v>225.148</v>
      </c>
      <c r="K140" s="155"/>
      <c r="L140" s="29"/>
      <c r="M140" s="156"/>
      <c r="N140" s="157" t="s">
        <v>38</v>
      </c>
      <c r="O140" s="158">
        <v>0</v>
      </c>
      <c r="P140" s="158">
        <f t="shared" si="11"/>
        <v>0</v>
      </c>
      <c r="Q140" s="158">
        <v>0</v>
      </c>
      <c r="R140" s="158">
        <f t="shared" si="12"/>
        <v>0</v>
      </c>
      <c r="S140" s="158">
        <v>0</v>
      </c>
      <c r="T140" s="159">
        <f t="shared" si="13"/>
        <v>0</v>
      </c>
      <c r="AR140" s="160" t="s">
        <v>625</v>
      </c>
      <c r="AT140" s="160" t="s">
        <v>151</v>
      </c>
      <c r="AU140" s="160" t="s">
        <v>85</v>
      </c>
      <c r="AY140" s="16" t="s">
        <v>149</v>
      </c>
      <c r="BE140" s="161">
        <f t="shared" si="14"/>
        <v>0</v>
      </c>
      <c r="BF140" s="161">
        <f t="shared" si="15"/>
        <v>225.148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6" t="s">
        <v>85</v>
      </c>
      <c r="BK140" s="162">
        <f t="shared" si="19"/>
        <v>225.148</v>
      </c>
      <c r="BL140" s="16" t="s">
        <v>625</v>
      </c>
      <c r="BM140" s="160" t="s">
        <v>240</v>
      </c>
    </row>
    <row r="141" spans="2:65" s="28" customFormat="1" ht="24.15" customHeight="1">
      <c r="B141" s="149"/>
      <c r="C141" s="167" t="s">
        <v>200</v>
      </c>
      <c r="D141" s="167" t="s">
        <v>431</v>
      </c>
      <c r="E141" s="168" t="s">
        <v>1365</v>
      </c>
      <c r="F141" s="169" t="s">
        <v>1366</v>
      </c>
      <c r="G141" s="170" t="s">
        <v>250</v>
      </c>
      <c r="H141" s="171">
        <v>28</v>
      </c>
      <c r="I141" s="171">
        <v>2.91</v>
      </c>
      <c r="J141" s="171">
        <f t="shared" si="10"/>
        <v>81.48</v>
      </c>
      <c r="K141" s="172"/>
      <c r="L141" s="173"/>
      <c r="M141" s="174"/>
      <c r="N141" s="175" t="s">
        <v>38</v>
      </c>
      <c r="O141" s="158">
        <v>0</v>
      </c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AR141" s="160" t="s">
        <v>1262</v>
      </c>
      <c r="AT141" s="160" t="s">
        <v>431</v>
      </c>
      <c r="AU141" s="160" t="s">
        <v>85</v>
      </c>
      <c r="AY141" s="16" t="s">
        <v>149</v>
      </c>
      <c r="BE141" s="161">
        <f t="shared" si="14"/>
        <v>0</v>
      </c>
      <c r="BF141" s="161">
        <f t="shared" si="15"/>
        <v>81.48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6" t="s">
        <v>85</v>
      </c>
      <c r="BK141" s="162">
        <f t="shared" si="19"/>
        <v>81.48</v>
      </c>
      <c r="BL141" s="16" t="s">
        <v>625</v>
      </c>
      <c r="BM141" s="160" t="s">
        <v>247</v>
      </c>
    </row>
    <row r="142" spans="2:65" s="28" customFormat="1" ht="24.15" customHeight="1">
      <c r="B142" s="149"/>
      <c r="C142" s="150" t="s">
        <v>204</v>
      </c>
      <c r="D142" s="150" t="s">
        <v>151</v>
      </c>
      <c r="E142" s="151" t="s">
        <v>1367</v>
      </c>
      <c r="F142" s="152" t="s">
        <v>1368</v>
      </c>
      <c r="G142" s="153" t="s">
        <v>250</v>
      </c>
      <c r="H142" s="154">
        <v>58</v>
      </c>
      <c r="I142" s="154">
        <v>7.1929999999999996</v>
      </c>
      <c r="J142" s="154">
        <f t="shared" si="10"/>
        <v>417.19400000000002</v>
      </c>
      <c r="K142" s="155"/>
      <c r="L142" s="29"/>
      <c r="M142" s="156"/>
      <c r="N142" s="157" t="s">
        <v>38</v>
      </c>
      <c r="O142" s="158">
        <v>0</v>
      </c>
      <c r="P142" s="158">
        <f t="shared" si="11"/>
        <v>0</v>
      </c>
      <c r="Q142" s="158">
        <v>0</v>
      </c>
      <c r="R142" s="158">
        <f t="shared" si="12"/>
        <v>0</v>
      </c>
      <c r="S142" s="158">
        <v>0</v>
      </c>
      <c r="T142" s="159">
        <f t="shared" si="13"/>
        <v>0</v>
      </c>
      <c r="AR142" s="160" t="s">
        <v>625</v>
      </c>
      <c r="AT142" s="160" t="s">
        <v>151</v>
      </c>
      <c r="AU142" s="160" t="s">
        <v>85</v>
      </c>
      <c r="AY142" s="16" t="s">
        <v>149</v>
      </c>
      <c r="BE142" s="161">
        <f t="shared" si="14"/>
        <v>0</v>
      </c>
      <c r="BF142" s="161">
        <f t="shared" si="15"/>
        <v>417.19400000000002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6" t="s">
        <v>85</v>
      </c>
      <c r="BK142" s="162">
        <f t="shared" si="19"/>
        <v>417.19400000000002</v>
      </c>
      <c r="BL142" s="16" t="s">
        <v>625</v>
      </c>
      <c r="BM142" s="160" t="s">
        <v>256</v>
      </c>
    </row>
    <row r="143" spans="2:65" s="28" customFormat="1" ht="24.15" customHeight="1">
      <c r="B143" s="149"/>
      <c r="C143" s="167" t="s">
        <v>208</v>
      </c>
      <c r="D143" s="167" t="s">
        <v>431</v>
      </c>
      <c r="E143" s="168" t="s">
        <v>1369</v>
      </c>
      <c r="F143" s="169" t="s">
        <v>1370</v>
      </c>
      <c r="G143" s="170" t="s">
        <v>250</v>
      </c>
      <c r="H143" s="171">
        <v>58</v>
      </c>
      <c r="I143" s="171">
        <v>1.202</v>
      </c>
      <c r="J143" s="171">
        <f t="shared" si="10"/>
        <v>69.715999999999994</v>
      </c>
      <c r="K143" s="172"/>
      <c r="L143" s="173"/>
      <c r="M143" s="174"/>
      <c r="N143" s="175" t="s">
        <v>38</v>
      </c>
      <c r="O143" s="158">
        <v>0</v>
      </c>
      <c r="P143" s="158">
        <f t="shared" si="11"/>
        <v>0</v>
      </c>
      <c r="Q143" s="158">
        <v>0</v>
      </c>
      <c r="R143" s="158">
        <f t="shared" si="12"/>
        <v>0</v>
      </c>
      <c r="S143" s="158">
        <v>0</v>
      </c>
      <c r="T143" s="159">
        <f t="shared" si="13"/>
        <v>0</v>
      </c>
      <c r="AR143" s="160" t="s">
        <v>1262</v>
      </c>
      <c r="AT143" s="160" t="s">
        <v>431</v>
      </c>
      <c r="AU143" s="160" t="s">
        <v>85</v>
      </c>
      <c r="AY143" s="16" t="s">
        <v>149</v>
      </c>
      <c r="BE143" s="161">
        <f t="shared" si="14"/>
        <v>0</v>
      </c>
      <c r="BF143" s="161">
        <f t="shared" si="15"/>
        <v>69.715999999999994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6" t="s">
        <v>85</v>
      </c>
      <c r="BK143" s="162">
        <f t="shared" si="19"/>
        <v>69.715999999999994</v>
      </c>
      <c r="BL143" s="16" t="s">
        <v>625</v>
      </c>
      <c r="BM143" s="160" t="s">
        <v>264</v>
      </c>
    </row>
    <row r="144" spans="2:65" s="28" customFormat="1" ht="24.15" customHeight="1">
      <c r="B144" s="149"/>
      <c r="C144" s="167" t="s">
        <v>212</v>
      </c>
      <c r="D144" s="167" t="s">
        <v>431</v>
      </c>
      <c r="E144" s="168" t="s">
        <v>1371</v>
      </c>
      <c r="F144" s="169" t="s">
        <v>1372</v>
      </c>
      <c r="G144" s="170" t="s">
        <v>250</v>
      </c>
      <c r="H144" s="171">
        <v>232</v>
      </c>
      <c r="I144" s="171">
        <v>0.25</v>
      </c>
      <c r="J144" s="171">
        <f t="shared" si="10"/>
        <v>58</v>
      </c>
      <c r="K144" s="172"/>
      <c r="L144" s="173"/>
      <c r="M144" s="174"/>
      <c r="N144" s="175" t="s">
        <v>38</v>
      </c>
      <c r="O144" s="158">
        <v>0</v>
      </c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AR144" s="160" t="s">
        <v>1262</v>
      </c>
      <c r="AT144" s="160" t="s">
        <v>431</v>
      </c>
      <c r="AU144" s="160" t="s">
        <v>85</v>
      </c>
      <c r="AY144" s="16" t="s">
        <v>149</v>
      </c>
      <c r="BE144" s="161">
        <f t="shared" si="14"/>
        <v>0</v>
      </c>
      <c r="BF144" s="161">
        <f t="shared" si="15"/>
        <v>58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6" t="s">
        <v>85</v>
      </c>
      <c r="BK144" s="162">
        <f t="shared" si="19"/>
        <v>58</v>
      </c>
      <c r="BL144" s="16" t="s">
        <v>625</v>
      </c>
      <c r="BM144" s="160" t="s">
        <v>272</v>
      </c>
    </row>
    <row r="145" spans="2:65" s="28" customFormat="1" ht="24.15" customHeight="1">
      <c r="B145" s="149"/>
      <c r="C145" s="150" t="s">
        <v>216</v>
      </c>
      <c r="D145" s="150" t="s">
        <v>151</v>
      </c>
      <c r="E145" s="151" t="s">
        <v>1373</v>
      </c>
      <c r="F145" s="152" t="s">
        <v>1374</v>
      </c>
      <c r="G145" s="153" t="s">
        <v>159</v>
      </c>
      <c r="H145" s="154">
        <v>730</v>
      </c>
      <c r="I145" s="154">
        <v>1.534</v>
      </c>
      <c r="J145" s="154">
        <f t="shared" si="10"/>
        <v>1119.82</v>
      </c>
      <c r="K145" s="155"/>
      <c r="L145" s="29"/>
      <c r="M145" s="156"/>
      <c r="N145" s="157" t="s">
        <v>38</v>
      </c>
      <c r="O145" s="158">
        <v>0</v>
      </c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AR145" s="160" t="s">
        <v>625</v>
      </c>
      <c r="AT145" s="160" t="s">
        <v>151</v>
      </c>
      <c r="AU145" s="160" t="s">
        <v>85</v>
      </c>
      <c r="AY145" s="16" t="s">
        <v>149</v>
      </c>
      <c r="BE145" s="161">
        <f t="shared" si="14"/>
        <v>0</v>
      </c>
      <c r="BF145" s="161">
        <f t="shared" si="15"/>
        <v>1119.82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6" t="s">
        <v>85</v>
      </c>
      <c r="BK145" s="162">
        <f t="shared" si="19"/>
        <v>1119.82</v>
      </c>
      <c r="BL145" s="16" t="s">
        <v>625</v>
      </c>
      <c r="BM145" s="160" t="s">
        <v>280</v>
      </c>
    </row>
    <row r="146" spans="2:65" s="28" customFormat="1" ht="21.75" customHeight="1">
      <c r="B146" s="149"/>
      <c r="C146" s="167" t="s">
        <v>220</v>
      </c>
      <c r="D146" s="167" t="s">
        <v>431</v>
      </c>
      <c r="E146" s="168" t="s">
        <v>1375</v>
      </c>
      <c r="F146" s="169" t="s">
        <v>1376</v>
      </c>
      <c r="G146" s="170" t="s">
        <v>159</v>
      </c>
      <c r="H146" s="171">
        <v>730</v>
      </c>
      <c r="I146" s="171">
        <v>0.84</v>
      </c>
      <c r="J146" s="171">
        <f t="shared" si="10"/>
        <v>613.20000000000005</v>
      </c>
      <c r="K146" s="172"/>
      <c r="L146" s="173"/>
      <c r="M146" s="174"/>
      <c r="N146" s="175" t="s">
        <v>38</v>
      </c>
      <c r="O146" s="158">
        <v>0</v>
      </c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AR146" s="160" t="s">
        <v>1262</v>
      </c>
      <c r="AT146" s="160" t="s">
        <v>431</v>
      </c>
      <c r="AU146" s="160" t="s">
        <v>85</v>
      </c>
      <c r="AY146" s="16" t="s">
        <v>149</v>
      </c>
      <c r="BE146" s="161">
        <f t="shared" si="14"/>
        <v>0</v>
      </c>
      <c r="BF146" s="161">
        <f t="shared" si="15"/>
        <v>613.20000000000005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6" t="s">
        <v>85</v>
      </c>
      <c r="BK146" s="162">
        <f t="shared" si="19"/>
        <v>613.20000000000005</v>
      </c>
      <c r="BL146" s="16" t="s">
        <v>625</v>
      </c>
      <c r="BM146" s="160" t="s">
        <v>288</v>
      </c>
    </row>
    <row r="147" spans="2:65" s="28" customFormat="1" ht="24.15" customHeight="1">
      <c r="B147" s="149"/>
      <c r="C147" s="167" t="s">
        <v>224</v>
      </c>
      <c r="D147" s="167" t="s">
        <v>431</v>
      </c>
      <c r="E147" s="168" t="s">
        <v>1377</v>
      </c>
      <c r="F147" s="169" t="s">
        <v>1378</v>
      </c>
      <c r="G147" s="170" t="s">
        <v>250</v>
      </c>
      <c r="H147" s="171">
        <v>73</v>
      </c>
      <c r="I147" s="171">
        <v>0.35099999999999998</v>
      </c>
      <c r="J147" s="171">
        <f t="shared" si="10"/>
        <v>25.623000000000001</v>
      </c>
      <c r="K147" s="172"/>
      <c r="L147" s="173"/>
      <c r="M147" s="174"/>
      <c r="N147" s="175" t="s">
        <v>38</v>
      </c>
      <c r="O147" s="158">
        <v>0</v>
      </c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AR147" s="160" t="s">
        <v>1262</v>
      </c>
      <c r="AT147" s="160" t="s">
        <v>431</v>
      </c>
      <c r="AU147" s="160" t="s">
        <v>85</v>
      </c>
      <c r="AY147" s="16" t="s">
        <v>149</v>
      </c>
      <c r="BE147" s="161">
        <f t="shared" si="14"/>
        <v>0</v>
      </c>
      <c r="BF147" s="161">
        <f t="shared" si="15"/>
        <v>25.623000000000001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6" t="s">
        <v>85</v>
      </c>
      <c r="BK147" s="162">
        <f t="shared" si="19"/>
        <v>25.623000000000001</v>
      </c>
      <c r="BL147" s="16" t="s">
        <v>625</v>
      </c>
      <c r="BM147" s="160" t="s">
        <v>296</v>
      </c>
    </row>
    <row r="148" spans="2:65" s="28" customFormat="1" ht="24.15" customHeight="1">
      <c r="B148" s="149"/>
      <c r="C148" s="150" t="s">
        <v>228</v>
      </c>
      <c r="D148" s="150" t="s">
        <v>151</v>
      </c>
      <c r="E148" s="151" t="s">
        <v>1379</v>
      </c>
      <c r="F148" s="152" t="s">
        <v>1380</v>
      </c>
      <c r="G148" s="153" t="s">
        <v>159</v>
      </c>
      <c r="H148" s="154">
        <v>800</v>
      </c>
      <c r="I148" s="154">
        <v>1.6</v>
      </c>
      <c r="J148" s="154">
        <f t="shared" si="10"/>
        <v>1280</v>
      </c>
      <c r="K148" s="155"/>
      <c r="L148" s="29"/>
      <c r="M148" s="156"/>
      <c r="N148" s="157" t="s">
        <v>38</v>
      </c>
      <c r="O148" s="158">
        <v>0</v>
      </c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AR148" s="160" t="s">
        <v>625</v>
      </c>
      <c r="AT148" s="160" t="s">
        <v>151</v>
      </c>
      <c r="AU148" s="160" t="s">
        <v>85</v>
      </c>
      <c r="AY148" s="16" t="s">
        <v>149</v>
      </c>
      <c r="BE148" s="161">
        <f t="shared" si="14"/>
        <v>0</v>
      </c>
      <c r="BF148" s="161">
        <f t="shared" si="15"/>
        <v>1280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6" t="s">
        <v>85</v>
      </c>
      <c r="BK148" s="162">
        <f t="shared" si="19"/>
        <v>1280</v>
      </c>
      <c r="BL148" s="16" t="s">
        <v>625</v>
      </c>
      <c r="BM148" s="160" t="s">
        <v>304</v>
      </c>
    </row>
    <row r="149" spans="2:65" s="28" customFormat="1" ht="21.75" customHeight="1">
      <c r="B149" s="149"/>
      <c r="C149" s="167" t="s">
        <v>232</v>
      </c>
      <c r="D149" s="167" t="s">
        <v>431</v>
      </c>
      <c r="E149" s="168" t="s">
        <v>1381</v>
      </c>
      <c r="F149" s="169" t="s">
        <v>1382</v>
      </c>
      <c r="G149" s="170" t="s">
        <v>159</v>
      </c>
      <c r="H149" s="171">
        <v>800</v>
      </c>
      <c r="I149" s="171">
        <v>0.99299999999999999</v>
      </c>
      <c r="J149" s="171">
        <f t="shared" si="10"/>
        <v>794.4</v>
      </c>
      <c r="K149" s="172"/>
      <c r="L149" s="173"/>
      <c r="M149" s="174"/>
      <c r="N149" s="175" t="s">
        <v>38</v>
      </c>
      <c r="O149" s="158">
        <v>0</v>
      </c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AR149" s="160" t="s">
        <v>1262</v>
      </c>
      <c r="AT149" s="160" t="s">
        <v>431</v>
      </c>
      <c r="AU149" s="160" t="s">
        <v>85</v>
      </c>
      <c r="AY149" s="16" t="s">
        <v>149</v>
      </c>
      <c r="BE149" s="161">
        <f t="shared" si="14"/>
        <v>0</v>
      </c>
      <c r="BF149" s="161">
        <f t="shared" si="15"/>
        <v>794.4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6" t="s">
        <v>85</v>
      </c>
      <c r="BK149" s="162">
        <f t="shared" si="19"/>
        <v>794.4</v>
      </c>
      <c r="BL149" s="16" t="s">
        <v>625</v>
      </c>
      <c r="BM149" s="160" t="s">
        <v>312</v>
      </c>
    </row>
    <row r="150" spans="2:65" s="28" customFormat="1" ht="24.15" customHeight="1">
      <c r="B150" s="149"/>
      <c r="C150" s="167" t="s">
        <v>236</v>
      </c>
      <c r="D150" s="167" t="s">
        <v>431</v>
      </c>
      <c r="E150" s="168" t="s">
        <v>1383</v>
      </c>
      <c r="F150" s="169" t="s">
        <v>1384</v>
      </c>
      <c r="G150" s="170" t="s">
        <v>250</v>
      </c>
      <c r="H150" s="171">
        <v>80</v>
      </c>
      <c r="I150" s="171">
        <v>0.432</v>
      </c>
      <c r="J150" s="171">
        <f t="shared" si="10"/>
        <v>34.56</v>
      </c>
      <c r="K150" s="172"/>
      <c r="L150" s="173"/>
      <c r="M150" s="174"/>
      <c r="N150" s="175" t="s">
        <v>38</v>
      </c>
      <c r="O150" s="158">
        <v>0</v>
      </c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AR150" s="160" t="s">
        <v>1262</v>
      </c>
      <c r="AT150" s="160" t="s">
        <v>431</v>
      </c>
      <c r="AU150" s="160" t="s">
        <v>85</v>
      </c>
      <c r="AY150" s="16" t="s">
        <v>149</v>
      </c>
      <c r="BE150" s="161">
        <f t="shared" si="14"/>
        <v>0</v>
      </c>
      <c r="BF150" s="161">
        <f t="shared" si="15"/>
        <v>34.56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6" t="s">
        <v>85</v>
      </c>
      <c r="BK150" s="162">
        <f t="shared" si="19"/>
        <v>34.56</v>
      </c>
      <c r="BL150" s="16" t="s">
        <v>625</v>
      </c>
      <c r="BM150" s="160" t="s">
        <v>320</v>
      </c>
    </row>
    <row r="151" spans="2:65" s="28" customFormat="1" ht="24.15" customHeight="1">
      <c r="B151" s="149"/>
      <c r="C151" s="150" t="s">
        <v>240</v>
      </c>
      <c r="D151" s="150" t="s">
        <v>151</v>
      </c>
      <c r="E151" s="151" t="s">
        <v>1385</v>
      </c>
      <c r="F151" s="152" t="s">
        <v>1386</v>
      </c>
      <c r="G151" s="153" t="s">
        <v>159</v>
      </c>
      <c r="H151" s="154">
        <v>100</v>
      </c>
      <c r="I151" s="154">
        <v>1.8180000000000001</v>
      </c>
      <c r="J151" s="154">
        <f t="shared" si="10"/>
        <v>181.8</v>
      </c>
      <c r="K151" s="155"/>
      <c r="L151" s="29"/>
      <c r="M151" s="156"/>
      <c r="N151" s="157" t="s">
        <v>38</v>
      </c>
      <c r="O151" s="158">
        <v>0</v>
      </c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AR151" s="160" t="s">
        <v>625</v>
      </c>
      <c r="AT151" s="160" t="s">
        <v>151</v>
      </c>
      <c r="AU151" s="160" t="s">
        <v>85</v>
      </c>
      <c r="AY151" s="16" t="s">
        <v>149</v>
      </c>
      <c r="BE151" s="161">
        <f t="shared" si="14"/>
        <v>0</v>
      </c>
      <c r="BF151" s="161">
        <f t="shared" si="15"/>
        <v>181.8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6" t="s">
        <v>85</v>
      </c>
      <c r="BK151" s="162">
        <f t="shared" si="19"/>
        <v>181.8</v>
      </c>
      <c r="BL151" s="16" t="s">
        <v>625</v>
      </c>
      <c r="BM151" s="160" t="s">
        <v>328</v>
      </c>
    </row>
    <row r="152" spans="2:65" s="28" customFormat="1" ht="21.75" customHeight="1">
      <c r="B152" s="149"/>
      <c r="C152" s="167" t="s">
        <v>6</v>
      </c>
      <c r="D152" s="167" t="s">
        <v>431</v>
      </c>
      <c r="E152" s="168" t="s">
        <v>1387</v>
      </c>
      <c r="F152" s="169" t="s">
        <v>1388</v>
      </c>
      <c r="G152" s="170" t="s">
        <v>159</v>
      </c>
      <c r="H152" s="171">
        <v>100</v>
      </c>
      <c r="I152" s="171">
        <v>2.13</v>
      </c>
      <c r="J152" s="171">
        <f t="shared" si="10"/>
        <v>213</v>
      </c>
      <c r="K152" s="172"/>
      <c r="L152" s="173"/>
      <c r="M152" s="174"/>
      <c r="N152" s="175" t="s">
        <v>38</v>
      </c>
      <c r="O152" s="158">
        <v>0</v>
      </c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AR152" s="160" t="s">
        <v>1262</v>
      </c>
      <c r="AT152" s="160" t="s">
        <v>431</v>
      </c>
      <c r="AU152" s="160" t="s">
        <v>85</v>
      </c>
      <c r="AY152" s="16" t="s">
        <v>149</v>
      </c>
      <c r="BE152" s="161">
        <f t="shared" si="14"/>
        <v>0</v>
      </c>
      <c r="BF152" s="161">
        <f t="shared" si="15"/>
        <v>213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6" t="s">
        <v>85</v>
      </c>
      <c r="BK152" s="162">
        <f t="shared" si="19"/>
        <v>213</v>
      </c>
      <c r="BL152" s="16" t="s">
        <v>625</v>
      </c>
      <c r="BM152" s="160" t="s">
        <v>336</v>
      </c>
    </row>
    <row r="153" spans="2:65" s="28" customFormat="1" ht="24.15" customHeight="1">
      <c r="B153" s="149"/>
      <c r="C153" s="167" t="s">
        <v>247</v>
      </c>
      <c r="D153" s="167" t="s">
        <v>431</v>
      </c>
      <c r="E153" s="168" t="s">
        <v>1389</v>
      </c>
      <c r="F153" s="169" t="s">
        <v>1390</v>
      </c>
      <c r="G153" s="170" t="s">
        <v>250</v>
      </c>
      <c r="H153" s="171">
        <v>10</v>
      </c>
      <c r="I153" s="171">
        <v>1.204</v>
      </c>
      <c r="J153" s="171">
        <f t="shared" si="10"/>
        <v>12.04</v>
      </c>
      <c r="K153" s="172"/>
      <c r="L153" s="173"/>
      <c r="M153" s="174"/>
      <c r="N153" s="175" t="s">
        <v>38</v>
      </c>
      <c r="O153" s="158">
        <v>0</v>
      </c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AR153" s="160" t="s">
        <v>1262</v>
      </c>
      <c r="AT153" s="160" t="s">
        <v>431</v>
      </c>
      <c r="AU153" s="160" t="s">
        <v>85</v>
      </c>
      <c r="AY153" s="16" t="s">
        <v>149</v>
      </c>
      <c r="BE153" s="161">
        <f t="shared" si="14"/>
        <v>0</v>
      </c>
      <c r="BF153" s="161">
        <f t="shared" si="15"/>
        <v>12.04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6" t="s">
        <v>85</v>
      </c>
      <c r="BK153" s="162">
        <f t="shared" si="19"/>
        <v>12.04</v>
      </c>
      <c r="BL153" s="16" t="s">
        <v>625</v>
      </c>
      <c r="BM153" s="160" t="s">
        <v>350</v>
      </c>
    </row>
    <row r="154" spans="2:65" s="28" customFormat="1" ht="24.15" customHeight="1">
      <c r="B154" s="149"/>
      <c r="C154" s="150" t="s">
        <v>252</v>
      </c>
      <c r="D154" s="150" t="s">
        <v>151</v>
      </c>
      <c r="E154" s="151" t="s">
        <v>1391</v>
      </c>
      <c r="F154" s="152" t="s">
        <v>1392</v>
      </c>
      <c r="G154" s="153" t="s">
        <v>250</v>
      </c>
      <c r="H154" s="154">
        <v>36</v>
      </c>
      <c r="I154" s="154">
        <v>2.0819999999999999</v>
      </c>
      <c r="J154" s="154">
        <f t="shared" si="10"/>
        <v>74.951999999999998</v>
      </c>
      <c r="K154" s="155"/>
      <c r="L154" s="29"/>
      <c r="M154" s="156"/>
      <c r="N154" s="157" t="s">
        <v>38</v>
      </c>
      <c r="O154" s="158">
        <v>0</v>
      </c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AR154" s="160" t="s">
        <v>625</v>
      </c>
      <c r="AT154" s="160" t="s">
        <v>151</v>
      </c>
      <c r="AU154" s="160" t="s">
        <v>85</v>
      </c>
      <c r="AY154" s="16" t="s">
        <v>149</v>
      </c>
      <c r="BE154" s="161">
        <f t="shared" si="14"/>
        <v>0</v>
      </c>
      <c r="BF154" s="161">
        <f t="shared" si="15"/>
        <v>74.951999999999998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6" t="s">
        <v>85</v>
      </c>
      <c r="BK154" s="162">
        <f t="shared" si="19"/>
        <v>74.951999999999998</v>
      </c>
      <c r="BL154" s="16" t="s">
        <v>625</v>
      </c>
      <c r="BM154" s="160" t="s">
        <v>358</v>
      </c>
    </row>
    <row r="155" spans="2:65" s="28" customFormat="1" ht="24.15" customHeight="1">
      <c r="B155" s="149"/>
      <c r="C155" s="150" t="s">
        <v>256</v>
      </c>
      <c r="D155" s="150" t="s">
        <v>151</v>
      </c>
      <c r="E155" s="151" t="s">
        <v>1393</v>
      </c>
      <c r="F155" s="152" t="s">
        <v>1394</v>
      </c>
      <c r="G155" s="153" t="s">
        <v>250</v>
      </c>
      <c r="H155" s="154">
        <v>198</v>
      </c>
      <c r="I155" s="154">
        <v>1.4019999999999999</v>
      </c>
      <c r="J155" s="154">
        <f t="shared" si="10"/>
        <v>277.596</v>
      </c>
      <c r="K155" s="155"/>
      <c r="L155" s="29"/>
      <c r="M155" s="156"/>
      <c r="N155" s="157" t="s">
        <v>38</v>
      </c>
      <c r="O155" s="158">
        <v>0</v>
      </c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AR155" s="160" t="s">
        <v>625</v>
      </c>
      <c r="AT155" s="160" t="s">
        <v>151</v>
      </c>
      <c r="AU155" s="160" t="s">
        <v>85</v>
      </c>
      <c r="AY155" s="16" t="s">
        <v>149</v>
      </c>
      <c r="BE155" s="161">
        <f t="shared" si="14"/>
        <v>0</v>
      </c>
      <c r="BF155" s="161">
        <f t="shared" si="15"/>
        <v>277.596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6" t="s">
        <v>85</v>
      </c>
      <c r="BK155" s="162">
        <f t="shared" si="19"/>
        <v>277.596</v>
      </c>
      <c r="BL155" s="16" t="s">
        <v>625</v>
      </c>
      <c r="BM155" s="160" t="s">
        <v>366</v>
      </c>
    </row>
    <row r="156" spans="2:65" s="28" customFormat="1" ht="24.15" customHeight="1">
      <c r="B156" s="149"/>
      <c r="C156" s="150" t="s">
        <v>260</v>
      </c>
      <c r="D156" s="150" t="s">
        <v>151</v>
      </c>
      <c r="E156" s="151" t="s">
        <v>1395</v>
      </c>
      <c r="F156" s="152" t="s">
        <v>1396</v>
      </c>
      <c r="G156" s="153" t="s">
        <v>250</v>
      </c>
      <c r="H156" s="154">
        <v>10</v>
      </c>
      <c r="I156" s="154">
        <v>2.7170000000000001</v>
      </c>
      <c r="J156" s="154">
        <f t="shared" si="10"/>
        <v>27.17</v>
      </c>
      <c r="K156" s="155"/>
      <c r="L156" s="29"/>
      <c r="M156" s="156"/>
      <c r="N156" s="157" t="s">
        <v>38</v>
      </c>
      <c r="O156" s="158">
        <v>0</v>
      </c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AR156" s="160" t="s">
        <v>625</v>
      </c>
      <c r="AT156" s="160" t="s">
        <v>151</v>
      </c>
      <c r="AU156" s="160" t="s">
        <v>85</v>
      </c>
      <c r="AY156" s="16" t="s">
        <v>149</v>
      </c>
      <c r="BE156" s="161">
        <f t="shared" si="14"/>
        <v>0</v>
      </c>
      <c r="BF156" s="161">
        <f t="shared" si="15"/>
        <v>27.17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6" t="s">
        <v>85</v>
      </c>
      <c r="BK156" s="162">
        <f t="shared" si="19"/>
        <v>27.17</v>
      </c>
      <c r="BL156" s="16" t="s">
        <v>625</v>
      </c>
      <c r="BM156" s="160" t="s">
        <v>374</v>
      </c>
    </row>
    <row r="157" spans="2:65" s="28" customFormat="1" ht="24.15" customHeight="1">
      <c r="B157" s="149"/>
      <c r="C157" s="150" t="s">
        <v>264</v>
      </c>
      <c r="D157" s="150" t="s">
        <v>151</v>
      </c>
      <c r="E157" s="151" t="s">
        <v>1397</v>
      </c>
      <c r="F157" s="152" t="s">
        <v>1398</v>
      </c>
      <c r="G157" s="153" t="s">
        <v>250</v>
      </c>
      <c r="H157" s="154">
        <v>4</v>
      </c>
      <c r="I157" s="154">
        <v>3.681</v>
      </c>
      <c r="J157" s="154">
        <f t="shared" si="10"/>
        <v>14.724</v>
      </c>
      <c r="K157" s="155"/>
      <c r="L157" s="29"/>
      <c r="M157" s="156"/>
      <c r="N157" s="157" t="s">
        <v>38</v>
      </c>
      <c r="O157" s="158">
        <v>0</v>
      </c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AR157" s="160" t="s">
        <v>625</v>
      </c>
      <c r="AT157" s="160" t="s">
        <v>151</v>
      </c>
      <c r="AU157" s="160" t="s">
        <v>85</v>
      </c>
      <c r="AY157" s="16" t="s">
        <v>149</v>
      </c>
      <c r="BE157" s="161">
        <f t="shared" si="14"/>
        <v>0</v>
      </c>
      <c r="BF157" s="161">
        <f t="shared" si="15"/>
        <v>14.724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6" t="s">
        <v>85</v>
      </c>
      <c r="BK157" s="162">
        <f t="shared" si="19"/>
        <v>14.724</v>
      </c>
      <c r="BL157" s="16" t="s">
        <v>625</v>
      </c>
      <c r="BM157" s="160" t="s">
        <v>384</v>
      </c>
    </row>
    <row r="158" spans="2:65" s="28" customFormat="1" ht="33" customHeight="1">
      <c r="B158" s="149"/>
      <c r="C158" s="150" t="s">
        <v>268</v>
      </c>
      <c r="D158" s="150" t="s">
        <v>151</v>
      </c>
      <c r="E158" s="151" t="s">
        <v>1399</v>
      </c>
      <c r="F158" s="152" t="s">
        <v>1400</v>
      </c>
      <c r="G158" s="153" t="s">
        <v>250</v>
      </c>
      <c r="H158" s="154">
        <v>30</v>
      </c>
      <c r="I158" s="154">
        <v>2.5419999999999998</v>
      </c>
      <c r="J158" s="154">
        <f t="shared" si="10"/>
        <v>76.260000000000005</v>
      </c>
      <c r="K158" s="155"/>
      <c r="L158" s="29"/>
      <c r="M158" s="156"/>
      <c r="N158" s="157" t="s">
        <v>38</v>
      </c>
      <c r="O158" s="158">
        <v>0</v>
      </c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AR158" s="160" t="s">
        <v>625</v>
      </c>
      <c r="AT158" s="160" t="s">
        <v>151</v>
      </c>
      <c r="AU158" s="160" t="s">
        <v>85</v>
      </c>
      <c r="AY158" s="16" t="s">
        <v>149</v>
      </c>
      <c r="BE158" s="161">
        <f t="shared" si="14"/>
        <v>0</v>
      </c>
      <c r="BF158" s="161">
        <f t="shared" si="15"/>
        <v>76.260000000000005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6" t="s">
        <v>85</v>
      </c>
      <c r="BK158" s="162">
        <f t="shared" si="19"/>
        <v>76.260000000000005</v>
      </c>
      <c r="BL158" s="16" t="s">
        <v>625</v>
      </c>
      <c r="BM158" s="160" t="s">
        <v>397</v>
      </c>
    </row>
    <row r="159" spans="2:65" s="28" customFormat="1" ht="16.5" customHeight="1">
      <c r="B159" s="149"/>
      <c r="C159" s="167" t="s">
        <v>272</v>
      </c>
      <c r="D159" s="167" t="s">
        <v>431</v>
      </c>
      <c r="E159" s="168" t="s">
        <v>1401</v>
      </c>
      <c r="F159" s="169" t="s">
        <v>1402</v>
      </c>
      <c r="G159" s="170" t="s">
        <v>250</v>
      </c>
      <c r="H159" s="171">
        <v>30</v>
      </c>
      <c r="I159" s="171">
        <v>0.10100000000000001</v>
      </c>
      <c r="J159" s="171">
        <f t="shared" si="10"/>
        <v>3.03</v>
      </c>
      <c r="K159" s="172"/>
      <c r="L159" s="173"/>
      <c r="M159" s="174"/>
      <c r="N159" s="175" t="s">
        <v>38</v>
      </c>
      <c r="O159" s="158">
        <v>0</v>
      </c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AR159" s="160" t="s">
        <v>1262</v>
      </c>
      <c r="AT159" s="160" t="s">
        <v>431</v>
      </c>
      <c r="AU159" s="160" t="s">
        <v>85</v>
      </c>
      <c r="AY159" s="16" t="s">
        <v>149</v>
      </c>
      <c r="BE159" s="161">
        <f t="shared" si="14"/>
        <v>0</v>
      </c>
      <c r="BF159" s="161">
        <f t="shared" si="15"/>
        <v>3.03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6" t="s">
        <v>85</v>
      </c>
      <c r="BK159" s="162">
        <f t="shared" si="19"/>
        <v>3.03</v>
      </c>
      <c r="BL159" s="16" t="s">
        <v>625</v>
      </c>
      <c r="BM159" s="160" t="s">
        <v>407</v>
      </c>
    </row>
    <row r="160" spans="2:65" s="28" customFormat="1" ht="16.5" customHeight="1">
      <c r="B160" s="149"/>
      <c r="C160" s="167" t="s">
        <v>276</v>
      </c>
      <c r="D160" s="167" t="s">
        <v>431</v>
      </c>
      <c r="E160" s="168" t="s">
        <v>1403</v>
      </c>
      <c r="F160" s="169" t="s">
        <v>1404</v>
      </c>
      <c r="G160" s="170" t="s">
        <v>250</v>
      </c>
      <c r="H160" s="171">
        <v>30</v>
      </c>
      <c r="I160" s="171">
        <v>0.49199999999999999</v>
      </c>
      <c r="J160" s="171">
        <f t="shared" si="10"/>
        <v>14.76</v>
      </c>
      <c r="K160" s="172"/>
      <c r="L160" s="173"/>
      <c r="M160" s="174"/>
      <c r="N160" s="175" t="s">
        <v>38</v>
      </c>
      <c r="O160" s="158">
        <v>0</v>
      </c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AR160" s="160" t="s">
        <v>1262</v>
      </c>
      <c r="AT160" s="160" t="s">
        <v>431</v>
      </c>
      <c r="AU160" s="160" t="s">
        <v>85</v>
      </c>
      <c r="AY160" s="16" t="s">
        <v>149</v>
      </c>
      <c r="BE160" s="161">
        <f t="shared" si="14"/>
        <v>0</v>
      </c>
      <c r="BF160" s="161">
        <f t="shared" si="15"/>
        <v>14.76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6" t="s">
        <v>85</v>
      </c>
      <c r="BK160" s="162">
        <f t="shared" si="19"/>
        <v>14.76</v>
      </c>
      <c r="BL160" s="16" t="s">
        <v>625</v>
      </c>
      <c r="BM160" s="160" t="s">
        <v>617</v>
      </c>
    </row>
    <row r="161" spans="2:65" s="28" customFormat="1" ht="33" customHeight="1">
      <c r="B161" s="149"/>
      <c r="C161" s="150" t="s">
        <v>280</v>
      </c>
      <c r="D161" s="150" t="s">
        <v>151</v>
      </c>
      <c r="E161" s="151" t="s">
        <v>1405</v>
      </c>
      <c r="F161" s="152" t="s">
        <v>1406</v>
      </c>
      <c r="G161" s="153" t="s">
        <v>250</v>
      </c>
      <c r="H161" s="154">
        <v>10</v>
      </c>
      <c r="I161" s="154">
        <v>5.2370000000000001</v>
      </c>
      <c r="J161" s="154">
        <f t="shared" si="10"/>
        <v>52.37</v>
      </c>
      <c r="K161" s="155"/>
      <c r="L161" s="29"/>
      <c r="M161" s="156"/>
      <c r="N161" s="157" t="s">
        <v>38</v>
      </c>
      <c r="O161" s="158">
        <v>0</v>
      </c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AR161" s="160" t="s">
        <v>625</v>
      </c>
      <c r="AT161" s="160" t="s">
        <v>151</v>
      </c>
      <c r="AU161" s="160" t="s">
        <v>85</v>
      </c>
      <c r="AY161" s="16" t="s">
        <v>149</v>
      </c>
      <c r="BE161" s="161">
        <f t="shared" si="14"/>
        <v>0</v>
      </c>
      <c r="BF161" s="161">
        <f t="shared" si="15"/>
        <v>52.37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6" t="s">
        <v>85</v>
      </c>
      <c r="BK161" s="162">
        <f t="shared" si="19"/>
        <v>52.37</v>
      </c>
      <c r="BL161" s="16" t="s">
        <v>625</v>
      </c>
      <c r="BM161" s="160" t="s">
        <v>625</v>
      </c>
    </row>
    <row r="162" spans="2:65" s="28" customFormat="1" ht="16.5" customHeight="1">
      <c r="B162" s="149"/>
      <c r="C162" s="167" t="s">
        <v>284</v>
      </c>
      <c r="D162" s="167" t="s">
        <v>431</v>
      </c>
      <c r="E162" s="168" t="s">
        <v>1407</v>
      </c>
      <c r="F162" s="169" t="s">
        <v>1408</v>
      </c>
      <c r="G162" s="170" t="s">
        <v>250</v>
      </c>
      <c r="H162" s="171">
        <v>10</v>
      </c>
      <c r="I162" s="171">
        <v>0.39300000000000002</v>
      </c>
      <c r="J162" s="171">
        <f t="shared" si="10"/>
        <v>3.93</v>
      </c>
      <c r="K162" s="172"/>
      <c r="L162" s="173"/>
      <c r="M162" s="174"/>
      <c r="N162" s="175" t="s">
        <v>38</v>
      </c>
      <c r="O162" s="158">
        <v>0</v>
      </c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AR162" s="160" t="s">
        <v>1262</v>
      </c>
      <c r="AT162" s="160" t="s">
        <v>431</v>
      </c>
      <c r="AU162" s="160" t="s">
        <v>85</v>
      </c>
      <c r="AY162" s="16" t="s">
        <v>149</v>
      </c>
      <c r="BE162" s="161">
        <f t="shared" si="14"/>
        <v>0</v>
      </c>
      <c r="BF162" s="161">
        <f t="shared" si="15"/>
        <v>3.93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6" t="s">
        <v>85</v>
      </c>
      <c r="BK162" s="162">
        <f t="shared" si="19"/>
        <v>3.93</v>
      </c>
      <c r="BL162" s="16" t="s">
        <v>625</v>
      </c>
      <c r="BM162" s="160" t="s">
        <v>633</v>
      </c>
    </row>
    <row r="163" spans="2:65" s="28" customFormat="1" ht="16.5" customHeight="1">
      <c r="B163" s="149"/>
      <c r="C163" s="167" t="s">
        <v>288</v>
      </c>
      <c r="D163" s="167" t="s">
        <v>431</v>
      </c>
      <c r="E163" s="168" t="s">
        <v>1409</v>
      </c>
      <c r="F163" s="169" t="s">
        <v>1410</v>
      </c>
      <c r="G163" s="170" t="s">
        <v>250</v>
      </c>
      <c r="H163" s="171">
        <v>10</v>
      </c>
      <c r="I163" s="171">
        <v>1.903</v>
      </c>
      <c r="J163" s="171">
        <f t="shared" si="10"/>
        <v>19.03</v>
      </c>
      <c r="K163" s="172"/>
      <c r="L163" s="173"/>
      <c r="M163" s="174"/>
      <c r="N163" s="175" t="s">
        <v>38</v>
      </c>
      <c r="O163" s="158">
        <v>0</v>
      </c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AR163" s="160" t="s">
        <v>1262</v>
      </c>
      <c r="AT163" s="160" t="s">
        <v>431</v>
      </c>
      <c r="AU163" s="160" t="s">
        <v>85</v>
      </c>
      <c r="AY163" s="16" t="s">
        <v>149</v>
      </c>
      <c r="BE163" s="161">
        <f t="shared" si="14"/>
        <v>0</v>
      </c>
      <c r="BF163" s="161">
        <f t="shared" si="15"/>
        <v>19.03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6" t="s">
        <v>85</v>
      </c>
      <c r="BK163" s="162">
        <f t="shared" si="19"/>
        <v>19.03</v>
      </c>
      <c r="BL163" s="16" t="s">
        <v>625</v>
      </c>
      <c r="BM163" s="160" t="s">
        <v>641</v>
      </c>
    </row>
    <row r="164" spans="2:65" s="28" customFormat="1" ht="24.15" customHeight="1">
      <c r="B164" s="149"/>
      <c r="C164" s="150" t="s">
        <v>292</v>
      </c>
      <c r="D164" s="150" t="s">
        <v>151</v>
      </c>
      <c r="E164" s="151" t="s">
        <v>1411</v>
      </c>
      <c r="F164" s="152" t="s">
        <v>1412</v>
      </c>
      <c r="G164" s="153" t="s">
        <v>250</v>
      </c>
      <c r="H164" s="154">
        <v>4</v>
      </c>
      <c r="I164" s="154">
        <v>12.27</v>
      </c>
      <c r="J164" s="154">
        <f t="shared" si="10"/>
        <v>49.08</v>
      </c>
      <c r="K164" s="155"/>
      <c r="L164" s="29"/>
      <c r="M164" s="156"/>
      <c r="N164" s="157" t="s">
        <v>38</v>
      </c>
      <c r="O164" s="158">
        <v>0</v>
      </c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AR164" s="160" t="s">
        <v>625</v>
      </c>
      <c r="AT164" s="160" t="s">
        <v>151</v>
      </c>
      <c r="AU164" s="160" t="s">
        <v>85</v>
      </c>
      <c r="AY164" s="16" t="s">
        <v>149</v>
      </c>
      <c r="BE164" s="161">
        <f t="shared" si="14"/>
        <v>0</v>
      </c>
      <c r="BF164" s="161">
        <f t="shared" si="15"/>
        <v>49.08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6" t="s">
        <v>85</v>
      </c>
      <c r="BK164" s="162">
        <f t="shared" si="19"/>
        <v>49.08</v>
      </c>
      <c r="BL164" s="16" t="s">
        <v>625</v>
      </c>
      <c r="BM164" s="160" t="s">
        <v>649</v>
      </c>
    </row>
    <row r="165" spans="2:65" s="28" customFormat="1" ht="16.5" customHeight="1">
      <c r="B165" s="149"/>
      <c r="C165" s="167" t="s">
        <v>296</v>
      </c>
      <c r="D165" s="167" t="s">
        <v>431</v>
      </c>
      <c r="E165" s="168" t="s">
        <v>1413</v>
      </c>
      <c r="F165" s="169" t="s">
        <v>1414</v>
      </c>
      <c r="G165" s="170" t="s">
        <v>250</v>
      </c>
      <c r="H165" s="171">
        <v>20</v>
      </c>
      <c r="I165" s="171">
        <v>3.1E-2</v>
      </c>
      <c r="J165" s="171">
        <f t="shared" si="10"/>
        <v>0.62</v>
      </c>
      <c r="K165" s="172"/>
      <c r="L165" s="173"/>
      <c r="M165" s="174"/>
      <c r="N165" s="175" t="s">
        <v>38</v>
      </c>
      <c r="O165" s="158">
        <v>0</v>
      </c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AR165" s="160" t="s">
        <v>1262</v>
      </c>
      <c r="AT165" s="160" t="s">
        <v>431</v>
      </c>
      <c r="AU165" s="160" t="s">
        <v>85</v>
      </c>
      <c r="AY165" s="16" t="s">
        <v>149</v>
      </c>
      <c r="BE165" s="161">
        <f t="shared" si="14"/>
        <v>0</v>
      </c>
      <c r="BF165" s="161">
        <f t="shared" si="15"/>
        <v>0.62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6" t="s">
        <v>85</v>
      </c>
      <c r="BK165" s="162">
        <f t="shared" si="19"/>
        <v>0.62</v>
      </c>
      <c r="BL165" s="16" t="s">
        <v>625</v>
      </c>
      <c r="BM165" s="160" t="s">
        <v>659</v>
      </c>
    </row>
    <row r="166" spans="2:65" s="28" customFormat="1" ht="16.5" customHeight="1">
      <c r="B166" s="149"/>
      <c r="C166" s="167" t="s">
        <v>300</v>
      </c>
      <c r="D166" s="167" t="s">
        <v>431</v>
      </c>
      <c r="E166" s="168" t="s">
        <v>1415</v>
      </c>
      <c r="F166" s="169" t="s">
        <v>1416</v>
      </c>
      <c r="G166" s="170" t="s">
        <v>250</v>
      </c>
      <c r="H166" s="171">
        <v>20</v>
      </c>
      <c r="I166" s="171">
        <v>0.40200000000000002</v>
      </c>
      <c r="J166" s="171">
        <f t="shared" si="10"/>
        <v>8.0399999999999991</v>
      </c>
      <c r="K166" s="172"/>
      <c r="L166" s="173"/>
      <c r="M166" s="174"/>
      <c r="N166" s="175" t="s">
        <v>38</v>
      </c>
      <c r="O166" s="158">
        <v>0</v>
      </c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AR166" s="160" t="s">
        <v>1262</v>
      </c>
      <c r="AT166" s="160" t="s">
        <v>431</v>
      </c>
      <c r="AU166" s="160" t="s">
        <v>85</v>
      </c>
      <c r="AY166" s="16" t="s">
        <v>149</v>
      </c>
      <c r="BE166" s="161">
        <f t="shared" si="14"/>
        <v>0</v>
      </c>
      <c r="BF166" s="161">
        <f t="shared" si="15"/>
        <v>8.0399999999999991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6" t="s">
        <v>85</v>
      </c>
      <c r="BK166" s="162">
        <f t="shared" si="19"/>
        <v>8.0399999999999991</v>
      </c>
      <c r="BL166" s="16" t="s">
        <v>625</v>
      </c>
      <c r="BM166" s="160" t="s">
        <v>669</v>
      </c>
    </row>
    <row r="167" spans="2:65" s="28" customFormat="1" ht="24.15" customHeight="1">
      <c r="B167" s="149"/>
      <c r="C167" s="150" t="s">
        <v>304</v>
      </c>
      <c r="D167" s="150" t="s">
        <v>151</v>
      </c>
      <c r="E167" s="151" t="s">
        <v>1417</v>
      </c>
      <c r="F167" s="152" t="s">
        <v>1418</v>
      </c>
      <c r="G167" s="153" t="s">
        <v>250</v>
      </c>
      <c r="H167" s="154">
        <v>8</v>
      </c>
      <c r="I167" s="154">
        <v>7.1870000000000003</v>
      </c>
      <c r="J167" s="154">
        <f t="shared" si="10"/>
        <v>57.496000000000002</v>
      </c>
      <c r="K167" s="155"/>
      <c r="L167" s="29"/>
      <c r="M167" s="156"/>
      <c r="N167" s="157" t="s">
        <v>38</v>
      </c>
      <c r="O167" s="158">
        <v>0</v>
      </c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AR167" s="160" t="s">
        <v>625</v>
      </c>
      <c r="AT167" s="160" t="s">
        <v>151</v>
      </c>
      <c r="AU167" s="160" t="s">
        <v>85</v>
      </c>
      <c r="AY167" s="16" t="s">
        <v>149</v>
      </c>
      <c r="BE167" s="161">
        <f t="shared" si="14"/>
        <v>0</v>
      </c>
      <c r="BF167" s="161">
        <f t="shared" si="15"/>
        <v>57.496000000000002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6" t="s">
        <v>85</v>
      </c>
      <c r="BK167" s="162">
        <f t="shared" si="19"/>
        <v>57.496000000000002</v>
      </c>
      <c r="BL167" s="16" t="s">
        <v>625</v>
      </c>
      <c r="BM167" s="160" t="s">
        <v>678</v>
      </c>
    </row>
    <row r="168" spans="2:65" s="28" customFormat="1" ht="16.5" customHeight="1">
      <c r="B168" s="149"/>
      <c r="C168" s="167" t="s">
        <v>308</v>
      </c>
      <c r="D168" s="167" t="s">
        <v>431</v>
      </c>
      <c r="E168" s="168" t="s">
        <v>1419</v>
      </c>
      <c r="F168" s="169" t="s">
        <v>1420</v>
      </c>
      <c r="G168" s="170" t="s">
        <v>250</v>
      </c>
      <c r="H168" s="171">
        <v>7.2</v>
      </c>
      <c r="I168" s="171">
        <v>0.77</v>
      </c>
      <c r="J168" s="171">
        <f t="shared" ref="J168:J199" si="20">ROUND(I168*H168,3)</f>
        <v>5.5439999999999996</v>
      </c>
      <c r="K168" s="172"/>
      <c r="L168" s="173"/>
      <c r="M168" s="174"/>
      <c r="N168" s="175" t="s">
        <v>38</v>
      </c>
      <c r="O168" s="158">
        <v>0</v>
      </c>
      <c r="P168" s="158">
        <f t="shared" ref="P168:P199" si="21">O168*H168</f>
        <v>0</v>
      </c>
      <c r="Q168" s="158">
        <v>0</v>
      </c>
      <c r="R168" s="158">
        <f t="shared" ref="R168:R199" si="22">Q168*H168</f>
        <v>0</v>
      </c>
      <c r="S168" s="158">
        <v>0</v>
      </c>
      <c r="T168" s="159">
        <f t="shared" ref="T168:T199" si="23">S168*H168</f>
        <v>0</v>
      </c>
      <c r="AR168" s="160" t="s">
        <v>1262</v>
      </c>
      <c r="AT168" s="160" t="s">
        <v>431</v>
      </c>
      <c r="AU168" s="160" t="s">
        <v>85</v>
      </c>
      <c r="AY168" s="16" t="s">
        <v>149</v>
      </c>
      <c r="BE168" s="161">
        <f t="shared" ref="BE168:BE199" si="24">IF(N168="základná",J168,0)</f>
        <v>0</v>
      </c>
      <c r="BF168" s="161">
        <f t="shared" ref="BF168:BF199" si="25">IF(N168="znížená",J168,0)</f>
        <v>5.5439999999999996</v>
      </c>
      <c r="BG168" s="161">
        <f t="shared" ref="BG168:BG199" si="26">IF(N168="zákl. prenesená",J168,0)</f>
        <v>0</v>
      </c>
      <c r="BH168" s="161">
        <f t="shared" ref="BH168:BH199" si="27">IF(N168="zníž. prenesená",J168,0)</f>
        <v>0</v>
      </c>
      <c r="BI168" s="161">
        <f t="shared" ref="BI168:BI199" si="28">IF(N168="nulová",J168,0)</f>
        <v>0</v>
      </c>
      <c r="BJ168" s="16" t="s">
        <v>85</v>
      </c>
      <c r="BK168" s="162">
        <f t="shared" ref="BK168:BK199" si="29">ROUND(I168*H168,3)</f>
        <v>5.5439999999999996</v>
      </c>
      <c r="BL168" s="16" t="s">
        <v>625</v>
      </c>
      <c r="BM168" s="160" t="s">
        <v>684</v>
      </c>
    </row>
    <row r="169" spans="2:65" s="28" customFormat="1" ht="16.5" customHeight="1">
      <c r="B169" s="149"/>
      <c r="C169" s="167" t="s">
        <v>312</v>
      </c>
      <c r="D169" s="167" t="s">
        <v>431</v>
      </c>
      <c r="E169" s="168" t="s">
        <v>1421</v>
      </c>
      <c r="F169" s="169" t="s">
        <v>1422</v>
      </c>
      <c r="G169" s="170" t="s">
        <v>250</v>
      </c>
      <c r="H169" s="171">
        <v>4</v>
      </c>
      <c r="I169" s="171">
        <v>0.76</v>
      </c>
      <c r="J169" s="171">
        <f t="shared" si="20"/>
        <v>3.04</v>
      </c>
      <c r="K169" s="172"/>
      <c r="L169" s="173"/>
      <c r="M169" s="174"/>
      <c r="N169" s="175" t="s">
        <v>38</v>
      </c>
      <c r="O169" s="158">
        <v>0</v>
      </c>
      <c r="P169" s="158">
        <f t="shared" si="21"/>
        <v>0</v>
      </c>
      <c r="Q169" s="158">
        <v>0</v>
      </c>
      <c r="R169" s="158">
        <f t="shared" si="22"/>
        <v>0</v>
      </c>
      <c r="S169" s="158">
        <v>0</v>
      </c>
      <c r="T169" s="159">
        <f t="shared" si="23"/>
        <v>0</v>
      </c>
      <c r="AR169" s="160" t="s">
        <v>1262</v>
      </c>
      <c r="AT169" s="160" t="s">
        <v>431</v>
      </c>
      <c r="AU169" s="160" t="s">
        <v>85</v>
      </c>
      <c r="AY169" s="16" t="s">
        <v>149</v>
      </c>
      <c r="BE169" s="161">
        <f t="shared" si="24"/>
        <v>0</v>
      </c>
      <c r="BF169" s="161">
        <f t="shared" si="25"/>
        <v>3.04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6" t="s">
        <v>85</v>
      </c>
      <c r="BK169" s="162">
        <f t="shared" si="29"/>
        <v>3.04</v>
      </c>
      <c r="BL169" s="16" t="s">
        <v>625</v>
      </c>
      <c r="BM169" s="160" t="s">
        <v>692</v>
      </c>
    </row>
    <row r="170" spans="2:65" s="28" customFormat="1" ht="21.75" customHeight="1">
      <c r="B170" s="149"/>
      <c r="C170" s="150" t="s">
        <v>316</v>
      </c>
      <c r="D170" s="150" t="s">
        <v>151</v>
      </c>
      <c r="E170" s="151" t="s">
        <v>1423</v>
      </c>
      <c r="F170" s="152" t="s">
        <v>1424</v>
      </c>
      <c r="G170" s="153" t="s">
        <v>250</v>
      </c>
      <c r="H170" s="154">
        <v>3</v>
      </c>
      <c r="I170" s="154">
        <v>7.9980000000000002</v>
      </c>
      <c r="J170" s="154">
        <f t="shared" si="20"/>
        <v>23.994</v>
      </c>
      <c r="K170" s="155"/>
      <c r="L170" s="29"/>
      <c r="M170" s="156"/>
      <c r="N170" s="157" t="s">
        <v>38</v>
      </c>
      <c r="O170" s="158">
        <v>0</v>
      </c>
      <c r="P170" s="158">
        <f t="shared" si="21"/>
        <v>0</v>
      </c>
      <c r="Q170" s="158">
        <v>0</v>
      </c>
      <c r="R170" s="158">
        <f t="shared" si="22"/>
        <v>0</v>
      </c>
      <c r="S170" s="158">
        <v>0</v>
      </c>
      <c r="T170" s="159">
        <f t="shared" si="23"/>
        <v>0</v>
      </c>
      <c r="AR170" s="160" t="s">
        <v>625</v>
      </c>
      <c r="AT170" s="160" t="s">
        <v>151</v>
      </c>
      <c r="AU170" s="160" t="s">
        <v>85</v>
      </c>
      <c r="AY170" s="16" t="s">
        <v>149</v>
      </c>
      <c r="BE170" s="161">
        <f t="shared" si="24"/>
        <v>0</v>
      </c>
      <c r="BF170" s="161">
        <f t="shared" si="25"/>
        <v>23.994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6" t="s">
        <v>85</v>
      </c>
      <c r="BK170" s="162">
        <f t="shared" si="29"/>
        <v>23.994</v>
      </c>
      <c r="BL170" s="16" t="s">
        <v>625</v>
      </c>
      <c r="BM170" s="160" t="s">
        <v>700</v>
      </c>
    </row>
    <row r="171" spans="2:65" s="28" customFormat="1" ht="24.15" customHeight="1">
      <c r="B171" s="149"/>
      <c r="C171" s="167" t="s">
        <v>320</v>
      </c>
      <c r="D171" s="167" t="s">
        <v>431</v>
      </c>
      <c r="E171" s="168" t="s">
        <v>1425</v>
      </c>
      <c r="F171" s="169" t="s">
        <v>1426</v>
      </c>
      <c r="G171" s="170" t="s">
        <v>250</v>
      </c>
      <c r="H171" s="171">
        <v>3</v>
      </c>
      <c r="I171" s="171">
        <v>54.38</v>
      </c>
      <c r="J171" s="171">
        <f t="shared" si="20"/>
        <v>163.13999999999999</v>
      </c>
      <c r="K171" s="172"/>
      <c r="L171" s="173"/>
      <c r="M171" s="174"/>
      <c r="N171" s="175" t="s">
        <v>38</v>
      </c>
      <c r="O171" s="158">
        <v>0</v>
      </c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AR171" s="160" t="s">
        <v>1262</v>
      </c>
      <c r="AT171" s="160" t="s">
        <v>431</v>
      </c>
      <c r="AU171" s="160" t="s">
        <v>85</v>
      </c>
      <c r="AY171" s="16" t="s">
        <v>149</v>
      </c>
      <c r="BE171" s="161">
        <f t="shared" si="24"/>
        <v>0</v>
      </c>
      <c r="BF171" s="161">
        <f t="shared" si="25"/>
        <v>163.13999999999999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6" t="s">
        <v>85</v>
      </c>
      <c r="BK171" s="162">
        <f t="shared" si="29"/>
        <v>163.13999999999999</v>
      </c>
      <c r="BL171" s="16" t="s">
        <v>625</v>
      </c>
      <c r="BM171" s="160" t="s">
        <v>706</v>
      </c>
    </row>
    <row r="172" spans="2:65" s="28" customFormat="1" ht="24.15" customHeight="1">
      <c r="B172" s="149"/>
      <c r="C172" s="150" t="s">
        <v>324</v>
      </c>
      <c r="D172" s="150" t="s">
        <v>151</v>
      </c>
      <c r="E172" s="151" t="s">
        <v>1427</v>
      </c>
      <c r="F172" s="152" t="s">
        <v>1428</v>
      </c>
      <c r="G172" s="153" t="s">
        <v>250</v>
      </c>
      <c r="H172" s="154">
        <v>5</v>
      </c>
      <c r="I172" s="154">
        <v>6.7930000000000001</v>
      </c>
      <c r="J172" s="154">
        <f t="shared" si="20"/>
        <v>33.965000000000003</v>
      </c>
      <c r="K172" s="155"/>
      <c r="L172" s="29"/>
      <c r="M172" s="156"/>
      <c r="N172" s="157" t="s">
        <v>38</v>
      </c>
      <c r="O172" s="158">
        <v>0</v>
      </c>
      <c r="P172" s="158">
        <f t="shared" si="21"/>
        <v>0</v>
      </c>
      <c r="Q172" s="158">
        <v>0</v>
      </c>
      <c r="R172" s="158">
        <f t="shared" si="22"/>
        <v>0</v>
      </c>
      <c r="S172" s="158">
        <v>0</v>
      </c>
      <c r="T172" s="159">
        <f t="shared" si="23"/>
        <v>0</v>
      </c>
      <c r="AR172" s="160" t="s">
        <v>625</v>
      </c>
      <c r="AT172" s="160" t="s">
        <v>151</v>
      </c>
      <c r="AU172" s="160" t="s">
        <v>85</v>
      </c>
      <c r="AY172" s="16" t="s">
        <v>149</v>
      </c>
      <c r="BE172" s="161">
        <f t="shared" si="24"/>
        <v>0</v>
      </c>
      <c r="BF172" s="161">
        <f t="shared" si="25"/>
        <v>33.965000000000003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6" t="s">
        <v>85</v>
      </c>
      <c r="BK172" s="162">
        <f t="shared" si="29"/>
        <v>33.965000000000003</v>
      </c>
      <c r="BL172" s="16" t="s">
        <v>625</v>
      </c>
      <c r="BM172" s="160" t="s">
        <v>714</v>
      </c>
    </row>
    <row r="173" spans="2:65" s="28" customFormat="1" ht="24.15" customHeight="1">
      <c r="B173" s="149"/>
      <c r="C173" s="167" t="s">
        <v>328</v>
      </c>
      <c r="D173" s="167" t="s">
        <v>431</v>
      </c>
      <c r="E173" s="168" t="s">
        <v>1429</v>
      </c>
      <c r="F173" s="169" t="s">
        <v>1430</v>
      </c>
      <c r="G173" s="170" t="s">
        <v>250</v>
      </c>
      <c r="H173" s="171">
        <v>5</v>
      </c>
      <c r="I173" s="171">
        <v>8.11</v>
      </c>
      <c r="J173" s="171">
        <f t="shared" si="20"/>
        <v>40.549999999999997</v>
      </c>
      <c r="K173" s="172"/>
      <c r="L173" s="173"/>
      <c r="M173" s="174"/>
      <c r="N173" s="175" t="s">
        <v>38</v>
      </c>
      <c r="O173" s="158">
        <v>0</v>
      </c>
      <c r="P173" s="158">
        <f t="shared" si="21"/>
        <v>0</v>
      </c>
      <c r="Q173" s="158">
        <v>0</v>
      </c>
      <c r="R173" s="158">
        <f t="shared" si="22"/>
        <v>0</v>
      </c>
      <c r="S173" s="158">
        <v>0</v>
      </c>
      <c r="T173" s="159">
        <f t="shared" si="23"/>
        <v>0</v>
      </c>
      <c r="AR173" s="160" t="s">
        <v>1262</v>
      </c>
      <c r="AT173" s="160" t="s">
        <v>431</v>
      </c>
      <c r="AU173" s="160" t="s">
        <v>85</v>
      </c>
      <c r="AY173" s="16" t="s">
        <v>149</v>
      </c>
      <c r="BE173" s="161">
        <f t="shared" si="24"/>
        <v>0</v>
      </c>
      <c r="BF173" s="161">
        <f t="shared" si="25"/>
        <v>40.549999999999997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6" t="s">
        <v>85</v>
      </c>
      <c r="BK173" s="162">
        <f t="shared" si="29"/>
        <v>40.549999999999997</v>
      </c>
      <c r="BL173" s="16" t="s">
        <v>625</v>
      </c>
      <c r="BM173" s="160" t="s">
        <v>720</v>
      </c>
    </row>
    <row r="174" spans="2:65" s="28" customFormat="1" ht="24.15" customHeight="1">
      <c r="B174" s="149"/>
      <c r="C174" s="150" t="s">
        <v>332</v>
      </c>
      <c r="D174" s="150" t="s">
        <v>151</v>
      </c>
      <c r="E174" s="151" t="s">
        <v>1431</v>
      </c>
      <c r="F174" s="152" t="s">
        <v>1432</v>
      </c>
      <c r="G174" s="153" t="s">
        <v>250</v>
      </c>
      <c r="H174" s="154">
        <v>1</v>
      </c>
      <c r="I174" s="154">
        <v>8.48</v>
      </c>
      <c r="J174" s="154">
        <f t="shared" si="20"/>
        <v>8.48</v>
      </c>
      <c r="K174" s="155"/>
      <c r="L174" s="29"/>
      <c r="M174" s="156"/>
      <c r="N174" s="157" t="s">
        <v>38</v>
      </c>
      <c r="O174" s="158">
        <v>0</v>
      </c>
      <c r="P174" s="158">
        <f t="shared" si="21"/>
        <v>0</v>
      </c>
      <c r="Q174" s="158">
        <v>0</v>
      </c>
      <c r="R174" s="158">
        <f t="shared" si="22"/>
        <v>0</v>
      </c>
      <c r="S174" s="158">
        <v>0</v>
      </c>
      <c r="T174" s="159">
        <f t="shared" si="23"/>
        <v>0</v>
      </c>
      <c r="AR174" s="160" t="s">
        <v>625</v>
      </c>
      <c r="AT174" s="160" t="s">
        <v>151</v>
      </c>
      <c r="AU174" s="160" t="s">
        <v>85</v>
      </c>
      <c r="AY174" s="16" t="s">
        <v>149</v>
      </c>
      <c r="BE174" s="161">
        <f t="shared" si="24"/>
        <v>0</v>
      </c>
      <c r="BF174" s="161">
        <f t="shared" si="25"/>
        <v>8.48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6" t="s">
        <v>85</v>
      </c>
      <c r="BK174" s="162">
        <f t="shared" si="29"/>
        <v>8.48</v>
      </c>
      <c r="BL174" s="16" t="s">
        <v>625</v>
      </c>
      <c r="BM174" s="160" t="s">
        <v>731</v>
      </c>
    </row>
    <row r="175" spans="2:65" s="28" customFormat="1" ht="21.75" customHeight="1">
      <c r="B175" s="149"/>
      <c r="C175" s="167" t="s">
        <v>336</v>
      </c>
      <c r="D175" s="167" t="s">
        <v>431</v>
      </c>
      <c r="E175" s="168" t="s">
        <v>1433</v>
      </c>
      <c r="F175" s="169" t="s">
        <v>1434</v>
      </c>
      <c r="G175" s="170" t="s">
        <v>250</v>
      </c>
      <c r="H175" s="171">
        <v>1</v>
      </c>
      <c r="I175" s="171">
        <v>11.512</v>
      </c>
      <c r="J175" s="171">
        <f t="shared" si="20"/>
        <v>11.512</v>
      </c>
      <c r="K175" s="172"/>
      <c r="L175" s="173"/>
      <c r="M175" s="174"/>
      <c r="N175" s="175" t="s">
        <v>38</v>
      </c>
      <c r="O175" s="158">
        <v>0</v>
      </c>
      <c r="P175" s="158">
        <f t="shared" si="21"/>
        <v>0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AR175" s="160" t="s">
        <v>1262</v>
      </c>
      <c r="AT175" s="160" t="s">
        <v>431</v>
      </c>
      <c r="AU175" s="160" t="s">
        <v>85</v>
      </c>
      <c r="AY175" s="16" t="s">
        <v>149</v>
      </c>
      <c r="BE175" s="161">
        <f t="shared" si="24"/>
        <v>0</v>
      </c>
      <c r="BF175" s="161">
        <f t="shared" si="25"/>
        <v>11.512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6" t="s">
        <v>85</v>
      </c>
      <c r="BK175" s="162">
        <f t="shared" si="29"/>
        <v>11.512</v>
      </c>
      <c r="BL175" s="16" t="s">
        <v>625</v>
      </c>
      <c r="BM175" s="160" t="s">
        <v>739</v>
      </c>
    </row>
    <row r="176" spans="2:65" s="28" customFormat="1" ht="24.15" customHeight="1">
      <c r="B176" s="149"/>
      <c r="C176" s="150" t="s">
        <v>344</v>
      </c>
      <c r="D176" s="150" t="s">
        <v>151</v>
      </c>
      <c r="E176" s="151" t="s">
        <v>1435</v>
      </c>
      <c r="F176" s="152" t="s">
        <v>1436</v>
      </c>
      <c r="G176" s="153" t="s">
        <v>250</v>
      </c>
      <c r="H176" s="154">
        <v>1</v>
      </c>
      <c r="I176" s="154">
        <v>8.48</v>
      </c>
      <c r="J176" s="154">
        <f t="shared" si="20"/>
        <v>8.48</v>
      </c>
      <c r="K176" s="155"/>
      <c r="L176" s="29"/>
      <c r="M176" s="156"/>
      <c r="N176" s="157" t="s">
        <v>38</v>
      </c>
      <c r="O176" s="158">
        <v>0</v>
      </c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AR176" s="160" t="s">
        <v>625</v>
      </c>
      <c r="AT176" s="160" t="s">
        <v>151</v>
      </c>
      <c r="AU176" s="160" t="s">
        <v>85</v>
      </c>
      <c r="AY176" s="16" t="s">
        <v>149</v>
      </c>
      <c r="BE176" s="161">
        <f t="shared" si="24"/>
        <v>0</v>
      </c>
      <c r="BF176" s="161">
        <f t="shared" si="25"/>
        <v>8.48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6" t="s">
        <v>85</v>
      </c>
      <c r="BK176" s="162">
        <f t="shared" si="29"/>
        <v>8.48</v>
      </c>
      <c r="BL176" s="16" t="s">
        <v>625</v>
      </c>
      <c r="BM176" s="160" t="s">
        <v>747</v>
      </c>
    </row>
    <row r="177" spans="2:65" s="28" customFormat="1" ht="21.75" customHeight="1">
      <c r="B177" s="149"/>
      <c r="C177" s="167" t="s">
        <v>350</v>
      </c>
      <c r="D177" s="167" t="s">
        <v>431</v>
      </c>
      <c r="E177" s="168" t="s">
        <v>1437</v>
      </c>
      <c r="F177" s="169" t="s">
        <v>1438</v>
      </c>
      <c r="G177" s="170" t="s">
        <v>250</v>
      </c>
      <c r="H177" s="171">
        <v>1</v>
      </c>
      <c r="I177" s="171">
        <v>9.9120000000000008</v>
      </c>
      <c r="J177" s="171">
        <f t="shared" si="20"/>
        <v>9.9120000000000008</v>
      </c>
      <c r="K177" s="172"/>
      <c r="L177" s="173"/>
      <c r="M177" s="174"/>
      <c r="N177" s="175" t="s">
        <v>38</v>
      </c>
      <c r="O177" s="158">
        <v>0</v>
      </c>
      <c r="P177" s="158">
        <f t="shared" si="21"/>
        <v>0</v>
      </c>
      <c r="Q177" s="158">
        <v>0</v>
      </c>
      <c r="R177" s="158">
        <f t="shared" si="22"/>
        <v>0</v>
      </c>
      <c r="S177" s="158">
        <v>0</v>
      </c>
      <c r="T177" s="159">
        <f t="shared" si="23"/>
        <v>0</v>
      </c>
      <c r="AR177" s="160" t="s">
        <v>1262</v>
      </c>
      <c r="AT177" s="160" t="s">
        <v>431</v>
      </c>
      <c r="AU177" s="160" t="s">
        <v>85</v>
      </c>
      <c r="AY177" s="16" t="s">
        <v>149</v>
      </c>
      <c r="BE177" s="161">
        <f t="shared" si="24"/>
        <v>0</v>
      </c>
      <c r="BF177" s="161">
        <f t="shared" si="25"/>
        <v>9.9120000000000008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6" t="s">
        <v>85</v>
      </c>
      <c r="BK177" s="162">
        <f t="shared" si="29"/>
        <v>9.9120000000000008</v>
      </c>
      <c r="BL177" s="16" t="s">
        <v>625</v>
      </c>
      <c r="BM177" s="160" t="s">
        <v>755</v>
      </c>
    </row>
    <row r="178" spans="2:65" s="28" customFormat="1" ht="24.15" customHeight="1">
      <c r="B178" s="149"/>
      <c r="C178" s="150" t="s">
        <v>354</v>
      </c>
      <c r="D178" s="150" t="s">
        <v>151</v>
      </c>
      <c r="E178" s="151" t="s">
        <v>1439</v>
      </c>
      <c r="F178" s="152" t="s">
        <v>1440</v>
      </c>
      <c r="G178" s="153" t="s">
        <v>250</v>
      </c>
      <c r="H178" s="154">
        <v>1</v>
      </c>
      <c r="I178" s="154">
        <v>9.2910000000000004</v>
      </c>
      <c r="J178" s="154">
        <f t="shared" si="20"/>
        <v>9.2910000000000004</v>
      </c>
      <c r="K178" s="155"/>
      <c r="L178" s="29"/>
      <c r="M178" s="156"/>
      <c r="N178" s="157" t="s">
        <v>38</v>
      </c>
      <c r="O178" s="158">
        <v>0</v>
      </c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AR178" s="160" t="s">
        <v>625</v>
      </c>
      <c r="AT178" s="160" t="s">
        <v>151</v>
      </c>
      <c r="AU178" s="160" t="s">
        <v>85</v>
      </c>
      <c r="AY178" s="16" t="s">
        <v>149</v>
      </c>
      <c r="BE178" s="161">
        <f t="shared" si="24"/>
        <v>0</v>
      </c>
      <c r="BF178" s="161">
        <f t="shared" si="25"/>
        <v>9.2910000000000004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6" t="s">
        <v>85</v>
      </c>
      <c r="BK178" s="162">
        <f t="shared" si="29"/>
        <v>9.2910000000000004</v>
      </c>
      <c r="BL178" s="16" t="s">
        <v>625</v>
      </c>
      <c r="BM178" s="160" t="s">
        <v>763</v>
      </c>
    </row>
    <row r="179" spans="2:65" s="28" customFormat="1" ht="24.15" customHeight="1">
      <c r="B179" s="149"/>
      <c r="C179" s="167" t="s">
        <v>358</v>
      </c>
      <c r="D179" s="167" t="s">
        <v>431</v>
      </c>
      <c r="E179" s="168" t="s">
        <v>1441</v>
      </c>
      <c r="F179" s="169" t="s">
        <v>1442</v>
      </c>
      <c r="G179" s="170" t="s">
        <v>250</v>
      </c>
      <c r="H179" s="171">
        <v>1</v>
      </c>
      <c r="I179" s="171">
        <v>17.013000000000002</v>
      </c>
      <c r="J179" s="171">
        <f t="shared" si="20"/>
        <v>17.013000000000002</v>
      </c>
      <c r="K179" s="172"/>
      <c r="L179" s="173"/>
      <c r="M179" s="174"/>
      <c r="N179" s="175" t="s">
        <v>38</v>
      </c>
      <c r="O179" s="158">
        <v>0</v>
      </c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AR179" s="160" t="s">
        <v>1262</v>
      </c>
      <c r="AT179" s="160" t="s">
        <v>431</v>
      </c>
      <c r="AU179" s="160" t="s">
        <v>85</v>
      </c>
      <c r="AY179" s="16" t="s">
        <v>149</v>
      </c>
      <c r="BE179" s="161">
        <f t="shared" si="24"/>
        <v>0</v>
      </c>
      <c r="BF179" s="161">
        <f t="shared" si="25"/>
        <v>17.013000000000002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6" t="s">
        <v>85</v>
      </c>
      <c r="BK179" s="162">
        <f t="shared" si="29"/>
        <v>17.013000000000002</v>
      </c>
      <c r="BL179" s="16" t="s">
        <v>625</v>
      </c>
      <c r="BM179" s="160" t="s">
        <v>770</v>
      </c>
    </row>
    <row r="180" spans="2:65" s="28" customFormat="1" ht="24.15" customHeight="1">
      <c r="B180" s="149"/>
      <c r="C180" s="150" t="s">
        <v>362</v>
      </c>
      <c r="D180" s="150" t="s">
        <v>151</v>
      </c>
      <c r="E180" s="151" t="s">
        <v>1443</v>
      </c>
      <c r="F180" s="152" t="s">
        <v>1444</v>
      </c>
      <c r="G180" s="153" t="s">
        <v>250</v>
      </c>
      <c r="H180" s="154">
        <v>24</v>
      </c>
      <c r="I180" s="154">
        <v>3.0449999999999999</v>
      </c>
      <c r="J180" s="154">
        <f t="shared" si="20"/>
        <v>73.08</v>
      </c>
      <c r="K180" s="155"/>
      <c r="L180" s="29"/>
      <c r="M180" s="156"/>
      <c r="N180" s="157" t="s">
        <v>38</v>
      </c>
      <c r="O180" s="158">
        <v>0</v>
      </c>
      <c r="P180" s="158">
        <f t="shared" si="21"/>
        <v>0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AR180" s="160" t="s">
        <v>625</v>
      </c>
      <c r="AT180" s="160" t="s">
        <v>151</v>
      </c>
      <c r="AU180" s="160" t="s">
        <v>85</v>
      </c>
      <c r="AY180" s="16" t="s">
        <v>149</v>
      </c>
      <c r="BE180" s="161">
        <f t="shared" si="24"/>
        <v>0</v>
      </c>
      <c r="BF180" s="161">
        <f t="shared" si="25"/>
        <v>73.08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6" t="s">
        <v>85</v>
      </c>
      <c r="BK180" s="162">
        <f t="shared" si="29"/>
        <v>73.08</v>
      </c>
      <c r="BL180" s="16" t="s">
        <v>625</v>
      </c>
      <c r="BM180" s="160" t="s">
        <v>776</v>
      </c>
    </row>
    <row r="181" spans="2:65" s="28" customFormat="1" ht="16.5" customHeight="1">
      <c r="B181" s="149"/>
      <c r="C181" s="167" t="s">
        <v>366</v>
      </c>
      <c r="D181" s="167" t="s">
        <v>431</v>
      </c>
      <c r="E181" s="168" t="s">
        <v>1445</v>
      </c>
      <c r="F181" s="169" t="s">
        <v>1446</v>
      </c>
      <c r="G181" s="170" t="s">
        <v>250</v>
      </c>
      <c r="H181" s="171">
        <v>24</v>
      </c>
      <c r="I181" s="171">
        <v>6.2080000000000002</v>
      </c>
      <c r="J181" s="171">
        <f t="shared" si="20"/>
        <v>148.99199999999999</v>
      </c>
      <c r="K181" s="172"/>
      <c r="L181" s="173"/>
      <c r="M181" s="174"/>
      <c r="N181" s="175" t="s">
        <v>38</v>
      </c>
      <c r="O181" s="158">
        <v>0</v>
      </c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AR181" s="160" t="s">
        <v>1262</v>
      </c>
      <c r="AT181" s="160" t="s">
        <v>431</v>
      </c>
      <c r="AU181" s="160" t="s">
        <v>85</v>
      </c>
      <c r="AY181" s="16" t="s">
        <v>149</v>
      </c>
      <c r="BE181" s="161">
        <f t="shared" si="24"/>
        <v>0</v>
      </c>
      <c r="BF181" s="161">
        <f t="shared" si="25"/>
        <v>148.99199999999999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6" t="s">
        <v>85</v>
      </c>
      <c r="BK181" s="162">
        <f t="shared" si="29"/>
        <v>148.99199999999999</v>
      </c>
      <c r="BL181" s="16" t="s">
        <v>625</v>
      </c>
      <c r="BM181" s="160" t="s">
        <v>782</v>
      </c>
    </row>
    <row r="182" spans="2:65" s="28" customFormat="1" ht="16.5" customHeight="1">
      <c r="B182" s="149"/>
      <c r="C182" s="167" t="s">
        <v>370</v>
      </c>
      <c r="D182" s="167" t="s">
        <v>431</v>
      </c>
      <c r="E182" s="168" t="s">
        <v>1447</v>
      </c>
      <c r="F182" s="169" t="s">
        <v>1448</v>
      </c>
      <c r="G182" s="170" t="s">
        <v>250</v>
      </c>
      <c r="H182" s="171">
        <v>24</v>
      </c>
      <c r="I182" s="171">
        <v>2.5019999999999998</v>
      </c>
      <c r="J182" s="171">
        <f t="shared" si="20"/>
        <v>60.048000000000002</v>
      </c>
      <c r="K182" s="172"/>
      <c r="L182" s="173"/>
      <c r="M182" s="174"/>
      <c r="N182" s="175" t="s">
        <v>38</v>
      </c>
      <c r="O182" s="158">
        <v>0</v>
      </c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AR182" s="160" t="s">
        <v>1262</v>
      </c>
      <c r="AT182" s="160" t="s">
        <v>431</v>
      </c>
      <c r="AU182" s="160" t="s">
        <v>85</v>
      </c>
      <c r="AY182" s="16" t="s">
        <v>149</v>
      </c>
      <c r="BE182" s="161">
        <f t="shared" si="24"/>
        <v>0</v>
      </c>
      <c r="BF182" s="161">
        <f t="shared" si="25"/>
        <v>60.048000000000002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6" t="s">
        <v>85</v>
      </c>
      <c r="BK182" s="162">
        <f t="shared" si="29"/>
        <v>60.048000000000002</v>
      </c>
      <c r="BL182" s="16" t="s">
        <v>625</v>
      </c>
      <c r="BM182" s="160" t="s">
        <v>790</v>
      </c>
    </row>
    <row r="183" spans="2:65" s="28" customFormat="1" ht="16.5" customHeight="1">
      <c r="B183" s="149"/>
      <c r="C183" s="167" t="s">
        <v>374</v>
      </c>
      <c r="D183" s="167" t="s">
        <v>431</v>
      </c>
      <c r="E183" s="168" t="s">
        <v>1449</v>
      </c>
      <c r="F183" s="169" t="s">
        <v>1450</v>
      </c>
      <c r="G183" s="170" t="s">
        <v>250</v>
      </c>
      <c r="H183" s="171">
        <v>24</v>
      </c>
      <c r="I183" s="171">
        <v>1.401</v>
      </c>
      <c r="J183" s="171">
        <f t="shared" si="20"/>
        <v>33.624000000000002</v>
      </c>
      <c r="K183" s="172"/>
      <c r="L183" s="173"/>
      <c r="M183" s="174"/>
      <c r="N183" s="175" t="s">
        <v>38</v>
      </c>
      <c r="O183" s="158">
        <v>0</v>
      </c>
      <c r="P183" s="158">
        <f t="shared" si="21"/>
        <v>0</v>
      </c>
      <c r="Q183" s="158">
        <v>0</v>
      </c>
      <c r="R183" s="158">
        <f t="shared" si="22"/>
        <v>0</v>
      </c>
      <c r="S183" s="158">
        <v>0</v>
      </c>
      <c r="T183" s="159">
        <f t="shared" si="23"/>
        <v>0</v>
      </c>
      <c r="AR183" s="160" t="s">
        <v>1262</v>
      </c>
      <c r="AT183" s="160" t="s">
        <v>431</v>
      </c>
      <c r="AU183" s="160" t="s">
        <v>85</v>
      </c>
      <c r="AY183" s="16" t="s">
        <v>149</v>
      </c>
      <c r="BE183" s="161">
        <f t="shared" si="24"/>
        <v>0</v>
      </c>
      <c r="BF183" s="161">
        <f t="shared" si="25"/>
        <v>33.624000000000002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6" t="s">
        <v>85</v>
      </c>
      <c r="BK183" s="162">
        <f t="shared" si="29"/>
        <v>33.624000000000002</v>
      </c>
      <c r="BL183" s="16" t="s">
        <v>625</v>
      </c>
      <c r="BM183" s="160" t="s">
        <v>798</v>
      </c>
    </row>
    <row r="184" spans="2:65" s="28" customFormat="1" ht="24.15" customHeight="1">
      <c r="B184" s="149"/>
      <c r="C184" s="150" t="s">
        <v>380</v>
      </c>
      <c r="D184" s="150" t="s">
        <v>151</v>
      </c>
      <c r="E184" s="151" t="s">
        <v>1451</v>
      </c>
      <c r="F184" s="152" t="s">
        <v>1452</v>
      </c>
      <c r="G184" s="153" t="s">
        <v>250</v>
      </c>
      <c r="H184" s="154">
        <v>14</v>
      </c>
      <c r="I184" s="154">
        <v>3.9870000000000001</v>
      </c>
      <c r="J184" s="154">
        <f t="shared" si="20"/>
        <v>55.817999999999998</v>
      </c>
      <c r="K184" s="155"/>
      <c r="L184" s="29"/>
      <c r="M184" s="156"/>
      <c r="N184" s="157" t="s">
        <v>38</v>
      </c>
      <c r="O184" s="158">
        <v>0</v>
      </c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AR184" s="160" t="s">
        <v>625</v>
      </c>
      <c r="AT184" s="160" t="s">
        <v>151</v>
      </c>
      <c r="AU184" s="160" t="s">
        <v>85</v>
      </c>
      <c r="AY184" s="16" t="s">
        <v>149</v>
      </c>
      <c r="BE184" s="161">
        <f t="shared" si="24"/>
        <v>0</v>
      </c>
      <c r="BF184" s="161">
        <f t="shared" si="25"/>
        <v>55.817999999999998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6" t="s">
        <v>85</v>
      </c>
      <c r="BK184" s="162">
        <f t="shared" si="29"/>
        <v>55.817999999999998</v>
      </c>
      <c r="BL184" s="16" t="s">
        <v>625</v>
      </c>
      <c r="BM184" s="160" t="s">
        <v>806</v>
      </c>
    </row>
    <row r="185" spans="2:65" s="28" customFormat="1" ht="21.75" customHeight="1">
      <c r="B185" s="149"/>
      <c r="C185" s="167" t="s">
        <v>384</v>
      </c>
      <c r="D185" s="167" t="s">
        <v>431</v>
      </c>
      <c r="E185" s="168" t="s">
        <v>1453</v>
      </c>
      <c r="F185" s="169" t="s">
        <v>1454</v>
      </c>
      <c r="G185" s="170" t="s">
        <v>250</v>
      </c>
      <c r="H185" s="171">
        <v>14</v>
      </c>
      <c r="I185" s="171">
        <v>6.3070000000000004</v>
      </c>
      <c r="J185" s="171">
        <f t="shared" si="20"/>
        <v>88.298000000000002</v>
      </c>
      <c r="K185" s="172"/>
      <c r="L185" s="173"/>
      <c r="M185" s="174"/>
      <c r="N185" s="175" t="s">
        <v>38</v>
      </c>
      <c r="O185" s="158">
        <v>0</v>
      </c>
      <c r="P185" s="158">
        <f t="shared" si="21"/>
        <v>0</v>
      </c>
      <c r="Q185" s="158">
        <v>0</v>
      </c>
      <c r="R185" s="158">
        <f t="shared" si="22"/>
        <v>0</v>
      </c>
      <c r="S185" s="158">
        <v>0</v>
      </c>
      <c r="T185" s="159">
        <f t="shared" si="23"/>
        <v>0</v>
      </c>
      <c r="AR185" s="160" t="s">
        <v>1262</v>
      </c>
      <c r="AT185" s="160" t="s">
        <v>431</v>
      </c>
      <c r="AU185" s="160" t="s">
        <v>85</v>
      </c>
      <c r="AY185" s="16" t="s">
        <v>149</v>
      </c>
      <c r="BE185" s="161">
        <f t="shared" si="24"/>
        <v>0</v>
      </c>
      <c r="BF185" s="161">
        <f t="shared" si="25"/>
        <v>88.298000000000002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6" t="s">
        <v>85</v>
      </c>
      <c r="BK185" s="162">
        <f t="shared" si="29"/>
        <v>88.298000000000002</v>
      </c>
      <c r="BL185" s="16" t="s">
        <v>625</v>
      </c>
      <c r="BM185" s="160" t="s">
        <v>814</v>
      </c>
    </row>
    <row r="186" spans="2:65" s="28" customFormat="1" ht="16.5" customHeight="1">
      <c r="B186" s="149"/>
      <c r="C186" s="167" t="s">
        <v>390</v>
      </c>
      <c r="D186" s="167" t="s">
        <v>431</v>
      </c>
      <c r="E186" s="168" t="s">
        <v>1455</v>
      </c>
      <c r="F186" s="169" t="s">
        <v>1456</v>
      </c>
      <c r="G186" s="170" t="s">
        <v>250</v>
      </c>
      <c r="H186" s="171">
        <v>14</v>
      </c>
      <c r="I186" s="171">
        <v>1.2030000000000001</v>
      </c>
      <c r="J186" s="171">
        <f t="shared" si="20"/>
        <v>16.841999999999999</v>
      </c>
      <c r="K186" s="172"/>
      <c r="L186" s="173"/>
      <c r="M186" s="174"/>
      <c r="N186" s="175" t="s">
        <v>38</v>
      </c>
      <c r="O186" s="158">
        <v>0</v>
      </c>
      <c r="P186" s="158">
        <f t="shared" si="21"/>
        <v>0</v>
      </c>
      <c r="Q186" s="158">
        <v>0</v>
      </c>
      <c r="R186" s="158">
        <f t="shared" si="22"/>
        <v>0</v>
      </c>
      <c r="S186" s="158">
        <v>0</v>
      </c>
      <c r="T186" s="159">
        <f t="shared" si="23"/>
        <v>0</v>
      </c>
      <c r="AR186" s="160" t="s">
        <v>1262</v>
      </c>
      <c r="AT186" s="160" t="s">
        <v>431</v>
      </c>
      <c r="AU186" s="160" t="s">
        <v>85</v>
      </c>
      <c r="AY186" s="16" t="s">
        <v>149</v>
      </c>
      <c r="BE186" s="161">
        <f t="shared" si="24"/>
        <v>0</v>
      </c>
      <c r="BF186" s="161">
        <f t="shared" si="25"/>
        <v>16.841999999999999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6" t="s">
        <v>85</v>
      </c>
      <c r="BK186" s="162">
        <f t="shared" si="29"/>
        <v>16.841999999999999</v>
      </c>
      <c r="BL186" s="16" t="s">
        <v>625</v>
      </c>
      <c r="BM186" s="160" t="s">
        <v>820</v>
      </c>
    </row>
    <row r="187" spans="2:65" s="28" customFormat="1" ht="24.15" customHeight="1">
      <c r="B187" s="149"/>
      <c r="C187" s="150" t="s">
        <v>397</v>
      </c>
      <c r="D187" s="150" t="s">
        <v>151</v>
      </c>
      <c r="E187" s="151" t="s">
        <v>1457</v>
      </c>
      <c r="F187" s="152" t="s">
        <v>1458</v>
      </c>
      <c r="G187" s="153" t="s">
        <v>250</v>
      </c>
      <c r="H187" s="154">
        <v>2</v>
      </c>
      <c r="I187" s="154">
        <v>6.1790000000000003</v>
      </c>
      <c r="J187" s="154">
        <f t="shared" si="20"/>
        <v>12.358000000000001</v>
      </c>
      <c r="K187" s="155"/>
      <c r="L187" s="29"/>
      <c r="M187" s="156"/>
      <c r="N187" s="157" t="s">
        <v>38</v>
      </c>
      <c r="O187" s="158">
        <v>0</v>
      </c>
      <c r="P187" s="158">
        <f t="shared" si="21"/>
        <v>0</v>
      </c>
      <c r="Q187" s="158">
        <v>0</v>
      </c>
      <c r="R187" s="158">
        <f t="shared" si="22"/>
        <v>0</v>
      </c>
      <c r="S187" s="158">
        <v>0</v>
      </c>
      <c r="T187" s="159">
        <f t="shared" si="23"/>
        <v>0</v>
      </c>
      <c r="AR187" s="160" t="s">
        <v>625</v>
      </c>
      <c r="AT187" s="160" t="s">
        <v>151</v>
      </c>
      <c r="AU187" s="160" t="s">
        <v>85</v>
      </c>
      <c r="AY187" s="16" t="s">
        <v>149</v>
      </c>
      <c r="BE187" s="161">
        <f t="shared" si="24"/>
        <v>0</v>
      </c>
      <c r="BF187" s="161">
        <f t="shared" si="25"/>
        <v>12.358000000000001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6" t="s">
        <v>85</v>
      </c>
      <c r="BK187" s="162">
        <f t="shared" si="29"/>
        <v>12.358000000000001</v>
      </c>
      <c r="BL187" s="16" t="s">
        <v>625</v>
      </c>
      <c r="BM187" s="160" t="s">
        <v>828</v>
      </c>
    </row>
    <row r="188" spans="2:65" s="28" customFormat="1" ht="24.15" customHeight="1">
      <c r="B188" s="149"/>
      <c r="C188" s="167" t="s">
        <v>401</v>
      </c>
      <c r="D188" s="167" t="s">
        <v>431</v>
      </c>
      <c r="E188" s="168" t="s">
        <v>1459</v>
      </c>
      <c r="F188" s="169" t="s">
        <v>1460</v>
      </c>
      <c r="G188" s="170" t="s">
        <v>250</v>
      </c>
      <c r="H188" s="171">
        <v>2</v>
      </c>
      <c r="I188" s="171">
        <v>13.012</v>
      </c>
      <c r="J188" s="171">
        <f t="shared" si="20"/>
        <v>26.024000000000001</v>
      </c>
      <c r="K188" s="172"/>
      <c r="L188" s="173"/>
      <c r="M188" s="174"/>
      <c r="N188" s="175" t="s">
        <v>38</v>
      </c>
      <c r="O188" s="158">
        <v>0</v>
      </c>
      <c r="P188" s="158">
        <f t="shared" si="21"/>
        <v>0</v>
      </c>
      <c r="Q188" s="158">
        <v>0</v>
      </c>
      <c r="R188" s="158">
        <f t="shared" si="22"/>
        <v>0</v>
      </c>
      <c r="S188" s="158">
        <v>0</v>
      </c>
      <c r="T188" s="159">
        <f t="shared" si="23"/>
        <v>0</v>
      </c>
      <c r="AR188" s="160" t="s">
        <v>1262</v>
      </c>
      <c r="AT188" s="160" t="s">
        <v>431</v>
      </c>
      <c r="AU188" s="160" t="s">
        <v>85</v>
      </c>
      <c r="AY188" s="16" t="s">
        <v>149</v>
      </c>
      <c r="BE188" s="161">
        <f t="shared" si="24"/>
        <v>0</v>
      </c>
      <c r="BF188" s="161">
        <f t="shared" si="25"/>
        <v>26.024000000000001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6" t="s">
        <v>85</v>
      </c>
      <c r="BK188" s="162">
        <f t="shared" si="29"/>
        <v>26.024000000000001</v>
      </c>
      <c r="BL188" s="16" t="s">
        <v>625</v>
      </c>
      <c r="BM188" s="160" t="s">
        <v>838</v>
      </c>
    </row>
    <row r="189" spans="2:65" s="28" customFormat="1" ht="16.5" customHeight="1">
      <c r="B189" s="149"/>
      <c r="C189" s="167" t="s">
        <v>407</v>
      </c>
      <c r="D189" s="167" t="s">
        <v>431</v>
      </c>
      <c r="E189" s="168" t="s">
        <v>1455</v>
      </c>
      <c r="F189" s="169" t="s">
        <v>1456</v>
      </c>
      <c r="G189" s="170" t="s">
        <v>250</v>
      </c>
      <c r="H189" s="171">
        <v>2</v>
      </c>
      <c r="I189" s="171">
        <v>1.2030000000000001</v>
      </c>
      <c r="J189" s="171">
        <f t="shared" si="20"/>
        <v>2.4060000000000001</v>
      </c>
      <c r="K189" s="172"/>
      <c r="L189" s="173"/>
      <c r="M189" s="174"/>
      <c r="N189" s="175" t="s">
        <v>38</v>
      </c>
      <c r="O189" s="158">
        <v>0</v>
      </c>
      <c r="P189" s="158">
        <f t="shared" si="21"/>
        <v>0</v>
      </c>
      <c r="Q189" s="158">
        <v>0</v>
      </c>
      <c r="R189" s="158">
        <f t="shared" si="22"/>
        <v>0</v>
      </c>
      <c r="S189" s="158">
        <v>0</v>
      </c>
      <c r="T189" s="159">
        <f t="shared" si="23"/>
        <v>0</v>
      </c>
      <c r="AR189" s="160" t="s">
        <v>1262</v>
      </c>
      <c r="AT189" s="160" t="s">
        <v>431</v>
      </c>
      <c r="AU189" s="160" t="s">
        <v>85</v>
      </c>
      <c r="AY189" s="16" t="s">
        <v>149</v>
      </c>
      <c r="BE189" s="161">
        <f t="shared" si="24"/>
        <v>0</v>
      </c>
      <c r="BF189" s="161">
        <f t="shared" si="25"/>
        <v>2.4060000000000001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6" t="s">
        <v>85</v>
      </c>
      <c r="BK189" s="162">
        <f t="shared" si="29"/>
        <v>2.4060000000000001</v>
      </c>
      <c r="BL189" s="16" t="s">
        <v>625</v>
      </c>
      <c r="BM189" s="160" t="s">
        <v>847</v>
      </c>
    </row>
    <row r="190" spans="2:65" s="28" customFormat="1" ht="24.15" customHeight="1">
      <c r="B190" s="149"/>
      <c r="C190" s="150" t="s">
        <v>613</v>
      </c>
      <c r="D190" s="150" t="s">
        <v>151</v>
      </c>
      <c r="E190" s="151" t="s">
        <v>1461</v>
      </c>
      <c r="F190" s="152" t="s">
        <v>1462</v>
      </c>
      <c r="G190" s="153" t="s">
        <v>250</v>
      </c>
      <c r="H190" s="154">
        <v>24</v>
      </c>
      <c r="I190" s="154">
        <v>3.4830000000000001</v>
      </c>
      <c r="J190" s="154">
        <f t="shared" si="20"/>
        <v>83.591999999999999</v>
      </c>
      <c r="K190" s="155"/>
      <c r="L190" s="29"/>
      <c r="M190" s="156"/>
      <c r="N190" s="157" t="s">
        <v>38</v>
      </c>
      <c r="O190" s="158">
        <v>0</v>
      </c>
      <c r="P190" s="158">
        <f t="shared" si="21"/>
        <v>0</v>
      </c>
      <c r="Q190" s="158">
        <v>0</v>
      </c>
      <c r="R190" s="158">
        <f t="shared" si="22"/>
        <v>0</v>
      </c>
      <c r="S190" s="158">
        <v>0</v>
      </c>
      <c r="T190" s="159">
        <f t="shared" si="23"/>
        <v>0</v>
      </c>
      <c r="AR190" s="160" t="s">
        <v>625</v>
      </c>
      <c r="AT190" s="160" t="s">
        <v>151</v>
      </c>
      <c r="AU190" s="160" t="s">
        <v>85</v>
      </c>
      <c r="AY190" s="16" t="s">
        <v>149</v>
      </c>
      <c r="BE190" s="161">
        <f t="shared" si="24"/>
        <v>0</v>
      </c>
      <c r="BF190" s="161">
        <f t="shared" si="25"/>
        <v>83.591999999999999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6" t="s">
        <v>85</v>
      </c>
      <c r="BK190" s="162">
        <f t="shared" si="29"/>
        <v>83.591999999999999</v>
      </c>
      <c r="BL190" s="16" t="s">
        <v>625</v>
      </c>
      <c r="BM190" s="160" t="s">
        <v>855</v>
      </c>
    </row>
    <row r="191" spans="2:65" s="28" customFormat="1" ht="24.15" customHeight="1">
      <c r="B191" s="149"/>
      <c r="C191" s="167" t="s">
        <v>617</v>
      </c>
      <c r="D191" s="167" t="s">
        <v>431</v>
      </c>
      <c r="E191" s="168" t="s">
        <v>1463</v>
      </c>
      <c r="F191" s="169" t="s">
        <v>1464</v>
      </c>
      <c r="G191" s="170" t="s">
        <v>250</v>
      </c>
      <c r="H191" s="171">
        <v>24</v>
      </c>
      <c r="I191" s="171">
        <v>5.1070000000000002</v>
      </c>
      <c r="J191" s="171">
        <f t="shared" si="20"/>
        <v>122.568</v>
      </c>
      <c r="K191" s="172"/>
      <c r="L191" s="173"/>
      <c r="M191" s="174"/>
      <c r="N191" s="175" t="s">
        <v>38</v>
      </c>
      <c r="O191" s="158">
        <v>0</v>
      </c>
      <c r="P191" s="158">
        <f t="shared" si="21"/>
        <v>0</v>
      </c>
      <c r="Q191" s="158">
        <v>0</v>
      </c>
      <c r="R191" s="158">
        <f t="shared" si="22"/>
        <v>0</v>
      </c>
      <c r="S191" s="158">
        <v>0</v>
      </c>
      <c r="T191" s="159">
        <f t="shared" si="23"/>
        <v>0</v>
      </c>
      <c r="AR191" s="160" t="s">
        <v>1262</v>
      </c>
      <c r="AT191" s="160" t="s">
        <v>431</v>
      </c>
      <c r="AU191" s="160" t="s">
        <v>85</v>
      </c>
      <c r="AY191" s="16" t="s">
        <v>149</v>
      </c>
      <c r="BE191" s="161">
        <f t="shared" si="24"/>
        <v>0</v>
      </c>
      <c r="BF191" s="161">
        <f t="shared" si="25"/>
        <v>122.568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6" t="s">
        <v>85</v>
      </c>
      <c r="BK191" s="162">
        <f t="shared" si="29"/>
        <v>122.568</v>
      </c>
      <c r="BL191" s="16" t="s">
        <v>625</v>
      </c>
      <c r="BM191" s="160" t="s">
        <v>865</v>
      </c>
    </row>
    <row r="192" spans="2:65" s="28" customFormat="1" ht="16.5" customHeight="1">
      <c r="B192" s="149"/>
      <c r="C192" s="167" t="s">
        <v>621</v>
      </c>
      <c r="D192" s="167" t="s">
        <v>431</v>
      </c>
      <c r="E192" s="168" t="s">
        <v>1455</v>
      </c>
      <c r="F192" s="169" t="s">
        <v>1456</v>
      </c>
      <c r="G192" s="170" t="s">
        <v>250</v>
      </c>
      <c r="H192" s="171">
        <v>24</v>
      </c>
      <c r="I192" s="171">
        <v>1.2030000000000001</v>
      </c>
      <c r="J192" s="171">
        <f t="shared" si="20"/>
        <v>28.872</v>
      </c>
      <c r="K192" s="172"/>
      <c r="L192" s="173"/>
      <c r="M192" s="174"/>
      <c r="N192" s="175" t="s">
        <v>38</v>
      </c>
      <c r="O192" s="158">
        <v>0</v>
      </c>
      <c r="P192" s="158">
        <f t="shared" si="21"/>
        <v>0</v>
      </c>
      <c r="Q192" s="158">
        <v>0</v>
      </c>
      <c r="R192" s="158">
        <f t="shared" si="22"/>
        <v>0</v>
      </c>
      <c r="S192" s="158">
        <v>0</v>
      </c>
      <c r="T192" s="159">
        <f t="shared" si="23"/>
        <v>0</v>
      </c>
      <c r="AR192" s="160" t="s">
        <v>1262</v>
      </c>
      <c r="AT192" s="160" t="s">
        <v>431</v>
      </c>
      <c r="AU192" s="160" t="s">
        <v>85</v>
      </c>
      <c r="AY192" s="16" t="s">
        <v>149</v>
      </c>
      <c r="BE192" s="161">
        <f t="shared" si="24"/>
        <v>0</v>
      </c>
      <c r="BF192" s="161">
        <f t="shared" si="25"/>
        <v>28.872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6" t="s">
        <v>85</v>
      </c>
      <c r="BK192" s="162">
        <f t="shared" si="29"/>
        <v>28.872</v>
      </c>
      <c r="BL192" s="16" t="s">
        <v>625</v>
      </c>
      <c r="BM192" s="160" t="s">
        <v>873</v>
      </c>
    </row>
    <row r="193" spans="2:65" s="28" customFormat="1" ht="24.15" customHeight="1">
      <c r="B193" s="149"/>
      <c r="C193" s="150" t="s">
        <v>625</v>
      </c>
      <c r="D193" s="150" t="s">
        <v>151</v>
      </c>
      <c r="E193" s="151" t="s">
        <v>1465</v>
      </c>
      <c r="F193" s="152" t="s">
        <v>1466</v>
      </c>
      <c r="G193" s="153" t="s">
        <v>250</v>
      </c>
      <c r="H193" s="154">
        <v>3</v>
      </c>
      <c r="I193" s="154">
        <v>3.923</v>
      </c>
      <c r="J193" s="154">
        <f t="shared" si="20"/>
        <v>11.769</v>
      </c>
      <c r="K193" s="155"/>
      <c r="L193" s="29"/>
      <c r="M193" s="156"/>
      <c r="N193" s="157" t="s">
        <v>38</v>
      </c>
      <c r="O193" s="158">
        <v>0</v>
      </c>
      <c r="P193" s="158">
        <f t="shared" si="21"/>
        <v>0</v>
      </c>
      <c r="Q193" s="158">
        <v>0</v>
      </c>
      <c r="R193" s="158">
        <f t="shared" si="22"/>
        <v>0</v>
      </c>
      <c r="S193" s="158">
        <v>0</v>
      </c>
      <c r="T193" s="159">
        <f t="shared" si="23"/>
        <v>0</v>
      </c>
      <c r="AR193" s="160" t="s">
        <v>625</v>
      </c>
      <c r="AT193" s="160" t="s">
        <v>151</v>
      </c>
      <c r="AU193" s="160" t="s">
        <v>85</v>
      </c>
      <c r="AY193" s="16" t="s">
        <v>149</v>
      </c>
      <c r="BE193" s="161">
        <f t="shared" si="24"/>
        <v>0</v>
      </c>
      <c r="BF193" s="161">
        <f t="shared" si="25"/>
        <v>11.769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6" t="s">
        <v>85</v>
      </c>
      <c r="BK193" s="162">
        <f t="shared" si="29"/>
        <v>11.769</v>
      </c>
      <c r="BL193" s="16" t="s">
        <v>625</v>
      </c>
      <c r="BM193" s="160" t="s">
        <v>881</v>
      </c>
    </row>
    <row r="194" spans="2:65" s="28" customFormat="1" ht="24.15" customHeight="1">
      <c r="B194" s="149"/>
      <c r="C194" s="167" t="s">
        <v>629</v>
      </c>
      <c r="D194" s="167" t="s">
        <v>431</v>
      </c>
      <c r="E194" s="168" t="s">
        <v>1467</v>
      </c>
      <c r="F194" s="169" t="s">
        <v>1468</v>
      </c>
      <c r="G194" s="170" t="s">
        <v>250</v>
      </c>
      <c r="H194" s="171">
        <v>3</v>
      </c>
      <c r="I194" s="171">
        <v>7.907</v>
      </c>
      <c r="J194" s="171">
        <f t="shared" si="20"/>
        <v>23.721</v>
      </c>
      <c r="K194" s="172"/>
      <c r="L194" s="173"/>
      <c r="M194" s="174"/>
      <c r="N194" s="175" t="s">
        <v>38</v>
      </c>
      <c r="O194" s="158">
        <v>0</v>
      </c>
      <c r="P194" s="158">
        <f t="shared" si="21"/>
        <v>0</v>
      </c>
      <c r="Q194" s="158">
        <v>0</v>
      </c>
      <c r="R194" s="158">
        <f t="shared" si="22"/>
        <v>0</v>
      </c>
      <c r="S194" s="158">
        <v>0</v>
      </c>
      <c r="T194" s="159">
        <f t="shared" si="23"/>
        <v>0</v>
      </c>
      <c r="AR194" s="160" t="s">
        <v>1262</v>
      </c>
      <c r="AT194" s="160" t="s">
        <v>431</v>
      </c>
      <c r="AU194" s="160" t="s">
        <v>85</v>
      </c>
      <c r="AY194" s="16" t="s">
        <v>149</v>
      </c>
      <c r="BE194" s="161">
        <f t="shared" si="24"/>
        <v>0</v>
      </c>
      <c r="BF194" s="161">
        <f t="shared" si="25"/>
        <v>23.721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6" t="s">
        <v>85</v>
      </c>
      <c r="BK194" s="162">
        <f t="shared" si="29"/>
        <v>23.721</v>
      </c>
      <c r="BL194" s="16" t="s">
        <v>625</v>
      </c>
      <c r="BM194" s="160" t="s">
        <v>889</v>
      </c>
    </row>
    <row r="195" spans="2:65" s="28" customFormat="1" ht="16.5" customHeight="1">
      <c r="B195" s="149"/>
      <c r="C195" s="167" t="s">
        <v>633</v>
      </c>
      <c r="D195" s="167" t="s">
        <v>431</v>
      </c>
      <c r="E195" s="168" t="s">
        <v>1447</v>
      </c>
      <c r="F195" s="169" t="s">
        <v>1448</v>
      </c>
      <c r="G195" s="170" t="s">
        <v>250</v>
      </c>
      <c r="H195" s="171">
        <v>3</v>
      </c>
      <c r="I195" s="171">
        <v>2.5019999999999998</v>
      </c>
      <c r="J195" s="171">
        <f t="shared" si="20"/>
        <v>7.5060000000000002</v>
      </c>
      <c r="K195" s="172"/>
      <c r="L195" s="173"/>
      <c r="M195" s="174"/>
      <c r="N195" s="175" t="s">
        <v>38</v>
      </c>
      <c r="O195" s="158">
        <v>0</v>
      </c>
      <c r="P195" s="158">
        <f t="shared" si="21"/>
        <v>0</v>
      </c>
      <c r="Q195" s="158">
        <v>0</v>
      </c>
      <c r="R195" s="158">
        <f t="shared" si="22"/>
        <v>0</v>
      </c>
      <c r="S195" s="158">
        <v>0</v>
      </c>
      <c r="T195" s="159">
        <f t="shared" si="23"/>
        <v>0</v>
      </c>
      <c r="AR195" s="160" t="s">
        <v>1262</v>
      </c>
      <c r="AT195" s="160" t="s">
        <v>431</v>
      </c>
      <c r="AU195" s="160" t="s">
        <v>85</v>
      </c>
      <c r="AY195" s="16" t="s">
        <v>149</v>
      </c>
      <c r="BE195" s="161">
        <f t="shared" si="24"/>
        <v>0</v>
      </c>
      <c r="BF195" s="161">
        <f t="shared" si="25"/>
        <v>7.5060000000000002</v>
      </c>
      <c r="BG195" s="161">
        <f t="shared" si="26"/>
        <v>0</v>
      </c>
      <c r="BH195" s="161">
        <f t="shared" si="27"/>
        <v>0</v>
      </c>
      <c r="BI195" s="161">
        <f t="shared" si="28"/>
        <v>0</v>
      </c>
      <c r="BJ195" s="16" t="s">
        <v>85</v>
      </c>
      <c r="BK195" s="162">
        <f t="shared" si="29"/>
        <v>7.5060000000000002</v>
      </c>
      <c r="BL195" s="16" t="s">
        <v>625</v>
      </c>
      <c r="BM195" s="160" t="s">
        <v>897</v>
      </c>
    </row>
    <row r="196" spans="2:65" s="28" customFormat="1" ht="16.5" customHeight="1">
      <c r="B196" s="149"/>
      <c r="C196" s="167" t="s">
        <v>637</v>
      </c>
      <c r="D196" s="167" t="s">
        <v>431</v>
      </c>
      <c r="E196" s="168" t="s">
        <v>1449</v>
      </c>
      <c r="F196" s="169" t="s">
        <v>1450</v>
      </c>
      <c r="G196" s="170" t="s">
        <v>250</v>
      </c>
      <c r="H196" s="171">
        <v>3</v>
      </c>
      <c r="I196" s="171">
        <v>1.401</v>
      </c>
      <c r="J196" s="171">
        <f t="shared" si="20"/>
        <v>4.2030000000000003</v>
      </c>
      <c r="K196" s="172"/>
      <c r="L196" s="173"/>
      <c r="M196" s="174"/>
      <c r="N196" s="175" t="s">
        <v>38</v>
      </c>
      <c r="O196" s="158">
        <v>0</v>
      </c>
      <c r="P196" s="158">
        <f t="shared" si="21"/>
        <v>0</v>
      </c>
      <c r="Q196" s="158">
        <v>0</v>
      </c>
      <c r="R196" s="158">
        <f t="shared" si="22"/>
        <v>0</v>
      </c>
      <c r="S196" s="158">
        <v>0</v>
      </c>
      <c r="T196" s="159">
        <f t="shared" si="23"/>
        <v>0</v>
      </c>
      <c r="AR196" s="160" t="s">
        <v>1262</v>
      </c>
      <c r="AT196" s="160" t="s">
        <v>431</v>
      </c>
      <c r="AU196" s="160" t="s">
        <v>85</v>
      </c>
      <c r="AY196" s="16" t="s">
        <v>149</v>
      </c>
      <c r="BE196" s="161">
        <f t="shared" si="24"/>
        <v>0</v>
      </c>
      <c r="BF196" s="161">
        <f t="shared" si="25"/>
        <v>4.2030000000000003</v>
      </c>
      <c r="BG196" s="161">
        <f t="shared" si="26"/>
        <v>0</v>
      </c>
      <c r="BH196" s="161">
        <f t="shared" si="27"/>
        <v>0</v>
      </c>
      <c r="BI196" s="161">
        <f t="shared" si="28"/>
        <v>0</v>
      </c>
      <c r="BJ196" s="16" t="s">
        <v>85</v>
      </c>
      <c r="BK196" s="162">
        <f t="shared" si="29"/>
        <v>4.2030000000000003</v>
      </c>
      <c r="BL196" s="16" t="s">
        <v>625</v>
      </c>
      <c r="BM196" s="160" t="s">
        <v>905</v>
      </c>
    </row>
    <row r="197" spans="2:65" s="28" customFormat="1" ht="16.5" customHeight="1">
      <c r="B197" s="149"/>
      <c r="C197" s="167" t="s">
        <v>641</v>
      </c>
      <c r="D197" s="167" t="s">
        <v>431</v>
      </c>
      <c r="E197" s="168" t="s">
        <v>1469</v>
      </c>
      <c r="F197" s="169" t="s">
        <v>1470</v>
      </c>
      <c r="G197" s="170" t="s">
        <v>250</v>
      </c>
      <c r="H197" s="171">
        <v>15</v>
      </c>
      <c r="I197" s="171">
        <v>2.302</v>
      </c>
      <c r="J197" s="171">
        <f t="shared" si="20"/>
        <v>34.53</v>
      </c>
      <c r="K197" s="172"/>
      <c r="L197" s="173"/>
      <c r="M197" s="174"/>
      <c r="N197" s="175" t="s">
        <v>38</v>
      </c>
      <c r="O197" s="158">
        <v>0</v>
      </c>
      <c r="P197" s="158">
        <f t="shared" si="21"/>
        <v>0</v>
      </c>
      <c r="Q197" s="158">
        <v>0</v>
      </c>
      <c r="R197" s="158">
        <f t="shared" si="22"/>
        <v>0</v>
      </c>
      <c r="S197" s="158">
        <v>0</v>
      </c>
      <c r="T197" s="159">
        <f t="shared" si="23"/>
        <v>0</v>
      </c>
      <c r="AR197" s="160" t="s">
        <v>1262</v>
      </c>
      <c r="AT197" s="160" t="s">
        <v>431</v>
      </c>
      <c r="AU197" s="160" t="s">
        <v>85</v>
      </c>
      <c r="AY197" s="16" t="s">
        <v>149</v>
      </c>
      <c r="BE197" s="161">
        <f t="shared" si="24"/>
        <v>0</v>
      </c>
      <c r="BF197" s="161">
        <f t="shared" si="25"/>
        <v>34.53</v>
      </c>
      <c r="BG197" s="161">
        <f t="shared" si="26"/>
        <v>0</v>
      </c>
      <c r="BH197" s="161">
        <f t="shared" si="27"/>
        <v>0</v>
      </c>
      <c r="BI197" s="161">
        <f t="shared" si="28"/>
        <v>0</v>
      </c>
      <c r="BJ197" s="16" t="s">
        <v>85</v>
      </c>
      <c r="BK197" s="162">
        <f t="shared" si="29"/>
        <v>34.53</v>
      </c>
      <c r="BL197" s="16" t="s">
        <v>625</v>
      </c>
      <c r="BM197" s="160" t="s">
        <v>913</v>
      </c>
    </row>
    <row r="198" spans="2:65" s="28" customFormat="1" ht="24.15" customHeight="1">
      <c r="B198" s="149"/>
      <c r="C198" s="150" t="s">
        <v>645</v>
      </c>
      <c r="D198" s="150" t="s">
        <v>151</v>
      </c>
      <c r="E198" s="151" t="s">
        <v>1471</v>
      </c>
      <c r="F198" s="152" t="s">
        <v>1472</v>
      </c>
      <c r="G198" s="153" t="s">
        <v>250</v>
      </c>
      <c r="H198" s="154">
        <v>7</v>
      </c>
      <c r="I198" s="154">
        <v>3.0449999999999999</v>
      </c>
      <c r="J198" s="154">
        <f t="shared" si="20"/>
        <v>21.315000000000001</v>
      </c>
      <c r="K198" s="155"/>
      <c r="L198" s="29"/>
      <c r="M198" s="156"/>
      <c r="N198" s="157" t="s">
        <v>38</v>
      </c>
      <c r="O198" s="158">
        <v>0</v>
      </c>
      <c r="P198" s="158">
        <f t="shared" si="21"/>
        <v>0</v>
      </c>
      <c r="Q198" s="158">
        <v>0</v>
      </c>
      <c r="R198" s="158">
        <f t="shared" si="22"/>
        <v>0</v>
      </c>
      <c r="S198" s="158">
        <v>0</v>
      </c>
      <c r="T198" s="159">
        <f t="shared" si="23"/>
        <v>0</v>
      </c>
      <c r="AR198" s="160" t="s">
        <v>625</v>
      </c>
      <c r="AT198" s="160" t="s">
        <v>151</v>
      </c>
      <c r="AU198" s="160" t="s">
        <v>85</v>
      </c>
      <c r="AY198" s="16" t="s">
        <v>149</v>
      </c>
      <c r="BE198" s="161">
        <f t="shared" si="24"/>
        <v>0</v>
      </c>
      <c r="BF198" s="161">
        <f t="shared" si="25"/>
        <v>21.315000000000001</v>
      </c>
      <c r="BG198" s="161">
        <f t="shared" si="26"/>
        <v>0</v>
      </c>
      <c r="BH198" s="161">
        <f t="shared" si="27"/>
        <v>0</v>
      </c>
      <c r="BI198" s="161">
        <f t="shared" si="28"/>
        <v>0</v>
      </c>
      <c r="BJ198" s="16" t="s">
        <v>85</v>
      </c>
      <c r="BK198" s="162">
        <f t="shared" si="29"/>
        <v>21.315000000000001</v>
      </c>
      <c r="BL198" s="16" t="s">
        <v>625</v>
      </c>
      <c r="BM198" s="160" t="s">
        <v>921</v>
      </c>
    </row>
    <row r="199" spans="2:65" s="28" customFormat="1" ht="24.15" customHeight="1">
      <c r="B199" s="149"/>
      <c r="C199" s="167" t="s">
        <v>649</v>
      </c>
      <c r="D199" s="167" t="s">
        <v>431</v>
      </c>
      <c r="E199" s="168" t="s">
        <v>1473</v>
      </c>
      <c r="F199" s="169" t="s">
        <v>1474</v>
      </c>
      <c r="G199" s="170" t="s">
        <v>250</v>
      </c>
      <c r="H199" s="171">
        <v>6</v>
      </c>
      <c r="I199" s="171">
        <v>3.7050000000000001</v>
      </c>
      <c r="J199" s="171">
        <f t="shared" si="20"/>
        <v>22.23</v>
      </c>
      <c r="K199" s="172"/>
      <c r="L199" s="173"/>
      <c r="M199" s="174"/>
      <c r="N199" s="175" t="s">
        <v>38</v>
      </c>
      <c r="O199" s="158">
        <v>0</v>
      </c>
      <c r="P199" s="158">
        <f t="shared" si="21"/>
        <v>0</v>
      </c>
      <c r="Q199" s="158">
        <v>0</v>
      </c>
      <c r="R199" s="158">
        <f t="shared" si="22"/>
        <v>0</v>
      </c>
      <c r="S199" s="158">
        <v>0</v>
      </c>
      <c r="T199" s="159">
        <f t="shared" si="23"/>
        <v>0</v>
      </c>
      <c r="AR199" s="160" t="s">
        <v>1262</v>
      </c>
      <c r="AT199" s="160" t="s">
        <v>431</v>
      </c>
      <c r="AU199" s="160" t="s">
        <v>85</v>
      </c>
      <c r="AY199" s="16" t="s">
        <v>149</v>
      </c>
      <c r="BE199" s="161">
        <f t="shared" si="24"/>
        <v>0</v>
      </c>
      <c r="BF199" s="161">
        <f t="shared" si="25"/>
        <v>22.23</v>
      </c>
      <c r="BG199" s="161">
        <f t="shared" si="26"/>
        <v>0</v>
      </c>
      <c r="BH199" s="161">
        <f t="shared" si="27"/>
        <v>0</v>
      </c>
      <c r="BI199" s="161">
        <f t="shared" si="28"/>
        <v>0</v>
      </c>
      <c r="BJ199" s="16" t="s">
        <v>85</v>
      </c>
      <c r="BK199" s="162">
        <f t="shared" si="29"/>
        <v>22.23</v>
      </c>
      <c r="BL199" s="16" t="s">
        <v>625</v>
      </c>
      <c r="BM199" s="160" t="s">
        <v>929</v>
      </c>
    </row>
    <row r="200" spans="2:65" s="28" customFormat="1" ht="24.15" customHeight="1">
      <c r="B200" s="149"/>
      <c r="C200" s="167" t="s">
        <v>653</v>
      </c>
      <c r="D200" s="167" t="s">
        <v>431</v>
      </c>
      <c r="E200" s="168" t="s">
        <v>1475</v>
      </c>
      <c r="F200" s="169" t="s">
        <v>1476</v>
      </c>
      <c r="G200" s="170" t="s">
        <v>250</v>
      </c>
      <c r="H200" s="171">
        <v>1</v>
      </c>
      <c r="I200" s="171">
        <v>12.013</v>
      </c>
      <c r="J200" s="171">
        <f t="shared" ref="J200:J231" si="30">ROUND(I200*H200,3)</f>
        <v>12.013</v>
      </c>
      <c r="K200" s="172"/>
      <c r="L200" s="173"/>
      <c r="M200" s="174"/>
      <c r="N200" s="175" t="s">
        <v>38</v>
      </c>
      <c r="O200" s="158">
        <v>0</v>
      </c>
      <c r="P200" s="158">
        <f t="shared" ref="P200:P231" si="31">O200*H200</f>
        <v>0</v>
      </c>
      <c r="Q200" s="158">
        <v>0</v>
      </c>
      <c r="R200" s="158">
        <f t="shared" ref="R200:R231" si="32">Q200*H200</f>
        <v>0</v>
      </c>
      <c r="S200" s="158">
        <v>0</v>
      </c>
      <c r="T200" s="159">
        <f t="shared" ref="T200:T231" si="33">S200*H200</f>
        <v>0</v>
      </c>
      <c r="AR200" s="160" t="s">
        <v>1262</v>
      </c>
      <c r="AT200" s="160" t="s">
        <v>431</v>
      </c>
      <c r="AU200" s="160" t="s">
        <v>85</v>
      </c>
      <c r="AY200" s="16" t="s">
        <v>149</v>
      </c>
      <c r="BE200" s="161">
        <f t="shared" ref="BE200:BE231" si="34">IF(N200="základná",J200,0)</f>
        <v>0</v>
      </c>
      <c r="BF200" s="161">
        <f t="shared" ref="BF200:BF231" si="35">IF(N200="znížená",J200,0)</f>
        <v>12.013</v>
      </c>
      <c r="BG200" s="161">
        <f t="shared" ref="BG200:BG231" si="36">IF(N200="zákl. prenesená",J200,0)</f>
        <v>0</v>
      </c>
      <c r="BH200" s="161">
        <f t="shared" ref="BH200:BH231" si="37">IF(N200="zníž. prenesená",J200,0)</f>
        <v>0</v>
      </c>
      <c r="BI200" s="161">
        <f t="shared" ref="BI200:BI231" si="38">IF(N200="nulová",J200,0)</f>
        <v>0</v>
      </c>
      <c r="BJ200" s="16" t="s">
        <v>85</v>
      </c>
      <c r="BK200" s="162">
        <f t="shared" ref="BK200:BK231" si="39">ROUND(I200*H200,3)</f>
        <v>12.013</v>
      </c>
      <c r="BL200" s="16" t="s">
        <v>625</v>
      </c>
      <c r="BM200" s="160" t="s">
        <v>937</v>
      </c>
    </row>
    <row r="201" spans="2:65" s="28" customFormat="1" ht="16.5" customHeight="1">
      <c r="B201" s="149"/>
      <c r="C201" s="150" t="s">
        <v>659</v>
      </c>
      <c r="D201" s="150" t="s">
        <v>151</v>
      </c>
      <c r="E201" s="151" t="s">
        <v>1477</v>
      </c>
      <c r="F201" s="152" t="s">
        <v>1478</v>
      </c>
      <c r="G201" s="153" t="s">
        <v>250</v>
      </c>
      <c r="H201" s="154">
        <v>2</v>
      </c>
      <c r="I201" s="154">
        <v>9.2029999999999994</v>
      </c>
      <c r="J201" s="154">
        <f t="shared" si="30"/>
        <v>18.405999999999999</v>
      </c>
      <c r="K201" s="155"/>
      <c r="L201" s="29"/>
      <c r="M201" s="156"/>
      <c r="N201" s="157" t="s">
        <v>38</v>
      </c>
      <c r="O201" s="158">
        <v>0</v>
      </c>
      <c r="P201" s="158">
        <f t="shared" si="31"/>
        <v>0</v>
      </c>
      <c r="Q201" s="158">
        <v>0</v>
      </c>
      <c r="R201" s="158">
        <f t="shared" si="32"/>
        <v>0</v>
      </c>
      <c r="S201" s="158">
        <v>0</v>
      </c>
      <c r="T201" s="159">
        <f t="shared" si="33"/>
        <v>0</v>
      </c>
      <c r="AR201" s="160" t="s">
        <v>625</v>
      </c>
      <c r="AT201" s="160" t="s">
        <v>151</v>
      </c>
      <c r="AU201" s="160" t="s">
        <v>85</v>
      </c>
      <c r="AY201" s="16" t="s">
        <v>149</v>
      </c>
      <c r="BE201" s="161">
        <f t="shared" si="34"/>
        <v>0</v>
      </c>
      <c r="BF201" s="161">
        <f t="shared" si="35"/>
        <v>18.405999999999999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6" t="s">
        <v>85</v>
      </c>
      <c r="BK201" s="162">
        <f t="shared" si="39"/>
        <v>18.405999999999999</v>
      </c>
      <c r="BL201" s="16" t="s">
        <v>625</v>
      </c>
      <c r="BM201" s="160" t="s">
        <v>945</v>
      </c>
    </row>
    <row r="202" spans="2:65" s="28" customFormat="1" ht="24.15" customHeight="1">
      <c r="B202" s="149"/>
      <c r="C202" s="167" t="s">
        <v>665</v>
      </c>
      <c r="D202" s="167" t="s">
        <v>431</v>
      </c>
      <c r="E202" s="168" t="s">
        <v>1479</v>
      </c>
      <c r="F202" s="169" t="s">
        <v>1480</v>
      </c>
      <c r="G202" s="170" t="s">
        <v>250</v>
      </c>
      <c r="H202" s="171">
        <v>2</v>
      </c>
      <c r="I202" s="171">
        <v>31.51</v>
      </c>
      <c r="J202" s="171">
        <f t="shared" si="30"/>
        <v>63.02</v>
      </c>
      <c r="K202" s="172"/>
      <c r="L202" s="173"/>
      <c r="M202" s="174"/>
      <c r="N202" s="175" t="s">
        <v>38</v>
      </c>
      <c r="O202" s="158">
        <v>0</v>
      </c>
      <c r="P202" s="158">
        <f t="shared" si="31"/>
        <v>0</v>
      </c>
      <c r="Q202" s="158">
        <v>0</v>
      </c>
      <c r="R202" s="158">
        <f t="shared" si="32"/>
        <v>0</v>
      </c>
      <c r="S202" s="158">
        <v>0</v>
      </c>
      <c r="T202" s="159">
        <f t="shared" si="33"/>
        <v>0</v>
      </c>
      <c r="AR202" s="160" t="s">
        <v>1262</v>
      </c>
      <c r="AT202" s="160" t="s">
        <v>431</v>
      </c>
      <c r="AU202" s="160" t="s">
        <v>85</v>
      </c>
      <c r="AY202" s="16" t="s">
        <v>149</v>
      </c>
      <c r="BE202" s="161">
        <f t="shared" si="34"/>
        <v>0</v>
      </c>
      <c r="BF202" s="161">
        <f t="shared" si="35"/>
        <v>63.02</v>
      </c>
      <c r="BG202" s="161">
        <f t="shared" si="36"/>
        <v>0</v>
      </c>
      <c r="BH202" s="161">
        <f t="shared" si="37"/>
        <v>0</v>
      </c>
      <c r="BI202" s="161">
        <f t="shared" si="38"/>
        <v>0</v>
      </c>
      <c r="BJ202" s="16" t="s">
        <v>85</v>
      </c>
      <c r="BK202" s="162">
        <f t="shared" si="39"/>
        <v>63.02</v>
      </c>
      <c r="BL202" s="16" t="s">
        <v>625</v>
      </c>
      <c r="BM202" s="160" t="s">
        <v>953</v>
      </c>
    </row>
    <row r="203" spans="2:65" s="28" customFormat="1" ht="24.15" customHeight="1">
      <c r="B203" s="149"/>
      <c r="C203" s="150" t="s">
        <v>669</v>
      </c>
      <c r="D203" s="150" t="s">
        <v>151</v>
      </c>
      <c r="E203" s="151" t="s">
        <v>1481</v>
      </c>
      <c r="F203" s="152" t="s">
        <v>1482</v>
      </c>
      <c r="G203" s="153" t="s">
        <v>250</v>
      </c>
      <c r="H203" s="154">
        <v>68</v>
      </c>
      <c r="I203" s="154">
        <v>5.6520000000000001</v>
      </c>
      <c r="J203" s="154">
        <f t="shared" si="30"/>
        <v>384.33600000000001</v>
      </c>
      <c r="K203" s="155"/>
      <c r="L203" s="29"/>
      <c r="M203" s="156"/>
      <c r="N203" s="157" t="s">
        <v>38</v>
      </c>
      <c r="O203" s="158">
        <v>0</v>
      </c>
      <c r="P203" s="158">
        <f t="shared" si="31"/>
        <v>0</v>
      </c>
      <c r="Q203" s="158">
        <v>0</v>
      </c>
      <c r="R203" s="158">
        <f t="shared" si="32"/>
        <v>0</v>
      </c>
      <c r="S203" s="158">
        <v>0</v>
      </c>
      <c r="T203" s="159">
        <f t="shared" si="33"/>
        <v>0</v>
      </c>
      <c r="AR203" s="160" t="s">
        <v>625</v>
      </c>
      <c r="AT203" s="160" t="s">
        <v>151</v>
      </c>
      <c r="AU203" s="160" t="s">
        <v>85</v>
      </c>
      <c r="AY203" s="16" t="s">
        <v>149</v>
      </c>
      <c r="BE203" s="161">
        <f t="shared" si="34"/>
        <v>0</v>
      </c>
      <c r="BF203" s="161">
        <f t="shared" si="35"/>
        <v>384.33600000000001</v>
      </c>
      <c r="BG203" s="161">
        <f t="shared" si="36"/>
        <v>0</v>
      </c>
      <c r="BH203" s="161">
        <f t="shared" si="37"/>
        <v>0</v>
      </c>
      <c r="BI203" s="161">
        <f t="shared" si="38"/>
        <v>0</v>
      </c>
      <c r="BJ203" s="16" t="s">
        <v>85</v>
      </c>
      <c r="BK203" s="162">
        <f t="shared" si="39"/>
        <v>384.33600000000001</v>
      </c>
      <c r="BL203" s="16" t="s">
        <v>625</v>
      </c>
      <c r="BM203" s="160" t="s">
        <v>961</v>
      </c>
    </row>
    <row r="204" spans="2:65" s="28" customFormat="1" ht="16.5" customHeight="1">
      <c r="B204" s="149"/>
      <c r="C204" s="167" t="s">
        <v>674</v>
      </c>
      <c r="D204" s="167" t="s">
        <v>431</v>
      </c>
      <c r="E204" s="168" t="s">
        <v>1455</v>
      </c>
      <c r="F204" s="169" t="s">
        <v>1456</v>
      </c>
      <c r="G204" s="170" t="s">
        <v>250</v>
      </c>
      <c r="H204" s="171">
        <v>68</v>
      </c>
      <c r="I204" s="171">
        <v>1.2030000000000001</v>
      </c>
      <c r="J204" s="171">
        <f t="shared" si="30"/>
        <v>81.804000000000002</v>
      </c>
      <c r="K204" s="172"/>
      <c r="L204" s="173"/>
      <c r="M204" s="174"/>
      <c r="N204" s="175" t="s">
        <v>38</v>
      </c>
      <c r="O204" s="158">
        <v>0</v>
      </c>
      <c r="P204" s="158">
        <f t="shared" si="31"/>
        <v>0</v>
      </c>
      <c r="Q204" s="158">
        <v>0</v>
      </c>
      <c r="R204" s="158">
        <f t="shared" si="32"/>
        <v>0</v>
      </c>
      <c r="S204" s="158">
        <v>0</v>
      </c>
      <c r="T204" s="159">
        <f t="shared" si="33"/>
        <v>0</v>
      </c>
      <c r="AR204" s="160" t="s">
        <v>1262</v>
      </c>
      <c r="AT204" s="160" t="s">
        <v>431</v>
      </c>
      <c r="AU204" s="160" t="s">
        <v>85</v>
      </c>
      <c r="AY204" s="16" t="s">
        <v>149</v>
      </c>
      <c r="BE204" s="161">
        <f t="shared" si="34"/>
        <v>0</v>
      </c>
      <c r="BF204" s="161">
        <f t="shared" si="35"/>
        <v>81.804000000000002</v>
      </c>
      <c r="BG204" s="161">
        <f t="shared" si="36"/>
        <v>0</v>
      </c>
      <c r="BH204" s="161">
        <f t="shared" si="37"/>
        <v>0</v>
      </c>
      <c r="BI204" s="161">
        <f t="shared" si="38"/>
        <v>0</v>
      </c>
      <c r="BJ204" s="16" t="s">
        <v>85</v>
      </c>
      <c r="BK204" s="162">
        <f t="shared" si="39"/>
        <v>81.804000000000002</v>
      </c>
      <c r="BL204" s="16" t="s">
        <v>625</v>
      </c>
      <c r="BM204" s="160" t="s">
        <v>969</v>
      </c>
    </row>
    <row r="205" spans="2:65" s="28" customFormat="1" ht="24.15" customHeight="1">
      <c r="B205" s="149"/>
      <c r="C205" s="167" t="s">
        <v>678</v>
      </c>
      <c r="D205" s="167" t="s">
        <v>431</v>
      </c>
      <c r="E205" s="168" t="s">
        <v>1483</v>
      </c>
      <c r="F205" s="169" t="s">
        <v>1484</v>
      </c>
      <c r="G205" s="170" t="s">
        <v>250</v>
      </c>
      <c r="H205" s="171">
        <v>68</v>
      </c>
      <c r="I205" s="171">
        <v>4.6120000000000001</v>
      </c>
      <c r="J205" s="171">
        <f t="shared" si="30"/>
        <v>313.61599999999999</v>
      </c>
      <c r="K205" s="172"/>
      <c r="L205" s="173"/>
      <c r="M205" s="174"/>
      <c r="N205" s="175" t="s">
        <v>38</v>
      </c>
      <c r="O205" s="158">
        <v>0</v>
      </c>
      <c r="P205" s="158">
        <f t="shared" si="31"/>
        <v>0</v>
      </c>
      <c r="Q205" s="158">
        <v>0</v>
      </c>
      <c r="R205" s="158">
        <f t="shared" si="32"/>
        <v>0</v>
      </c>
      <c r="S205" s="158">
        <v>0</v>
      </c>
      <c r="T205" s="159">
        <f t="shared" si="33"/>
        <v>0</v>
      </c>
      <c r="AR205" s="160" t="s">
        <v>1262</v>
      </c>
      <c r="AT205" s="160" t="s">
        <v>431</v>
      </c>
      <c r="AU205" s="160" t="s">
        <v>85</v>
      </c>
      <c r="AY205" s="16" t="s">
        <v>149</v>
      </c>
      <c r="BE205" s="161">
        <f t="shared" si="34"/>
        <v>0</v>
      </c>
      <c r="BF205" s="161">
        <f t="shared" si="35"/>
        <v>313.61599999999999</v>
      </c>
      <c r="BG205" s="161">
        <f t="shared" si="36"/>
        <v>0</v>
      </c>
      <c r="BH205" s="161">
        <f t="shared" si="37"/>
        <v>0</v>
      </c>
      <c r="BI205" s="161">
        <f t="shared" si="38"/>
        <v>0</v>
      </c>
      <c r="BJ205" s="16" t="s">
        <v>85</v>
      </c>
      <c r="BK205" s="162">
        <f t="shared" si="39"/>
        <v>313.61599999999999</v>
      </c>
      <c r="BL205" s="16" t="s">
        <v>625</v>
      </c>
      <c r="BM205" s="160" t="s">
        <v>977</v>
      </c>
    </row>
    <row r="206" spans="2:65" s="28" customFormat="1" ht="24.15" customHeight="1">
      <c r="B206" s="149"/>
      <c r="C206" s="150" t="s">
        <v>680</v>
      </c>
      <c r="D206" s="150" t="s">
        <v>151</v>
      </c>
      <c r="E206" s="151" t="s">
        <v>1485</v>
      </c>
      <c r="F206" s="152" t="s">
        <v>1486</v>
      </c>
      <c r="G206" s="153" t="s">
        <v>250</v>
      </c>
      <c r="H206" s="154">
        <v>13</v>
      </c>
      <c r="I206" s="154">
        <v>6.7489999999999997</v>
      </c>
      <c r="J206" s="154">
        <f t="shared" si="30"/>
        <v>87.736999999999995</v>
      </c>
      <c r="K206" s="155"/>
      <c r="L206" s="29"/>
      <c r="M206" s="156"/>
      <c r="N206" s="157" t="s">
        <v>38</v>
      </c>
      <c r="O206" s="158">
        <v>0</v>
      </c>
      <c r="P206" s="158">
        <f t="shared" si="31"/>
        <v>0</v>
      </c>
      <c r="Q206" s="158">
        <v>0</v>
      </c>
      <c r="R206" s="158">
        <f t="shared" si="32"/>
        <v>0</v>
      </c>
      <c r="S206" s="158">
        <v>0</v>
      </c>
      <c r="T206" s="159">
        <f t="shared" si="33"/>
        <v>0</v>
      </c>
      <c r="AR206" s="160" t="s">
        <v>625</v>
      </c>
      <c r="AT206" s="160" t="s">
        <v>151</v>
      </c>
      <c r="AU206" s="160" t="s">
        <v>85</v>
      </c>
      <c r="AY206" s="16" t="s">
        <v>149</v>
      </c>
      <c r="BE206" s="161">
        <f t="shared" si="34"/>
        <v>0</v>
      </c>
      <c r="BF206" s="161">
        <f t="shared" si="35"/>
        <v>87.736999999999995</v>
      </c>
      <c r="BG206" s="161">
        <f t="shared" si="36"/>
        <v>0</v>
      </c>
      <c r="BH206" s="161">
        <f t="shared" si="37"/>
        <v>0</v>
      </c>
      <c r="BI206" s="161">
        <f t="shared" si="38"/>
        <v>0</v>
      </c>
      <c r="BJ206" s="16" t="s">
        <v>85</v>
      </c>
      <c r="BK206" s="162">
        <f t="shared" si="39"/>
        <v>87.736999999999995</v>
      </c>
      <c r="BL206" s="16" t="s">
        <v>625</v>
      </c>
      <c r="BM206" s="160" t="s">
        <v>986</v>
      </c>
    </row>
    <row r="207" spans="2:65" s="28" customFormat="1" ht="24.15" customHeight="1">
      <c r="B207" s="149"/>
      <c r="C207" s="167" t="s">
        <v>684</v>
      </c>
      <c r="D207" s="167" t="s">
        <v>431</v>
      </c>
      <c r="E207" s="168" t="s">
        <v>1483</v>
      </c>
      <c r="F207" s="169" t="s">
        <v>1484</v>
      </c>
      <c r="G207" s="170" t="s">
        <v>250</v>
      </c>
      <c r="H207" s="171">
        <v>22</v>
      </c>
      <c r="I207" s="171">
        <v>4.6120000000000001</v>
      </c>
      <c r="J207" s="171">
        <f t="shared" si="30"/>
        <v>101.464</v>
      </c>
      <c r="K207" s="172"/>
      <c r="L207" s="173"/>
      <c r="M207" s="174"/>
      <c r="N207" s="175" t="s">
        <v>38</v>
      </c>
      <c r="O207" s="158">
        <v>0</v>
      </c>
      <c r="P207" s="158">
        <f t="shared" si="31"/>
        <v>0</v>
      </c>
      <c r="Q207" s="158">
        <v>0</v>
      </c>
      <c r="R207" s="158">
        <f t="shared" si="32"/>
        <v>0</v>
      </c>
      <c r="S207" s="158">
        <v>0</v>
      </c>
      <c r="T207" s="159">
        <f t="shared" si="33"/>
        <v>0</v>
      </c>
      <c r="AR207" s="160" t="s">
        <v>1262</v>
      </c>
      <c r="AT207" s="160" t="s">
        <v>431</v>
      </c>
      <c r="AU207" s="160" t="s">
        <v>85</v>
      </c>
      <c r="AY207" s="16" t="s">
        <v>149</v>
      </c>
      <c r="BE207" s="161">
        <f t="shared" si="34"/>
        <v>0</v>
      </c>
      <c r="BF207" s="161">
        <f t="shared" si="35"/>
        <v>101.464</v>
      </c>
      <c r="BG207" s="161">
        <f t="shared" si="36"/>
        <v>0</v>
      </c>
      <c r="BH207" s="161">
        <f t="shared" si="37"/>
        <v>0</v>
      </c>
      <c r="BI207" s="161">
        <f t="shared" si="38"/>
        <v>0</v>
      </c>
      <c r="BJ207" s="16" t="s">
        <v>85</v>
      </c>
      <c r="BK207" s="162">
        <f t="shared" si="39"/>
        <v>101.464</v>
      </c>
      <c r="BL207" s="16" t="s">
        <v>625</v>
      </c>
      <c r="BM207" s="160" t="s">
        <v>994</v>
      </c>
    </row>
    <row r="208" spans="2:65" s="28" customFormat="1" ht="24.15" customHeight="1">
      <c r="B208" s="149"/>
      <c r="C208" s="167" t="s">
        <v>688</v>
      </c>
      <c r="D208" s="167" t="s">
        <v>431</v>
      </c>
      <c r="E208" s="168" t="s">
        <v>1487</v>
      </c>
      <c r="F208" s="169" t="s">
        <v>1488</v>
      </c>
      <c r="G208" s="170" t="s">
        <v>250</v>
      </c>
      <c r="H208" s="171">
        <v>4</v>
      </c>
      <c r="I208" s="171">
        <v>49.392000000000003</v>
      </c>
      <c r="J208" s="171">
        <f t="shared" si="30"/>
        <v>197.56800000000001</v>
      </c>
      <c r="K208" s="172"/>
      <c r="L208" s="173"/>
      <c r="M208" s="174"/>
      <c r="N208" s="175" t="s">
        <v>38</v>
      </c>
      <c r="O208" s="158">
        <v>0</v>
      </c>
      <c r="P208" s="158">
        <f t="shared" si="31"/>
        <v>0</v>
      </c>
      <c r="Q208" s="158">
        <v>0</v>
      </c>
      <c r="R208" s="158">
        <f t="shared" si="32"/>
        <v>0</v>
      </c>
      <c r="S208" s="158">
        <v>0</v>
      </c>
      <c r="T208" s="159">
        <f t="shared" si="33"/>
        <v>0</v>
      </c>
      <c r="AR208" s="160" t="s">
        <v>1262</v>
      </c>
      <c r="AT208" s="160" t="s">
        <v>431</v>
      </c>
      <c r="AU208" s="160" t="s">
        <v>85</v>
      </c>
      <c r="AY208" s="16" t="s">
        <v>149</v>
      </c>
      <c r="BE208" s="161">
        <f t="shared" si="34"/>
        <v>0</v>
      </c>
      <c r="BF208" s="161">
        <f t="shared" si="35"/>
        <v>197.56800000000001</v>
      </c>
      <c r="BG208" s="161">
        <f t="shared" si="36"/>
        <v>0</v>
      </c>
      <c r="BH208" s="161">
        <f t="shared" si="37"/>
        <v>0</v>
      </c>
      <c r="BI208" s="161">
        <f t="shared" si="38"/>
        <v>0</v>
      </c>
      <c r="BJ208" s="16" t="s">
        <v>85</v>
      </c>
      <c r="BK208" s="162">
        <f t="shared" si="39"/>
        <v>197.56800000000001</v>
      </c>
      <c r="BL208" s="16" t="s">
        <v>625</v>
      </c>
      <c r="BM208" s="160" t="s">
        <v>1002</v>
      </c>
    </row>
    <row r="209" spans="2:65" s="28" customFormat="1" ht="16.5" customHeight="1">
      <c r="B209" s="149"/>
      <c r="C209" s="167" t="s">
        <v>692</v>
      </c>
      <c r="D209" s="167" t="s">
        <v>431</v>
      </c>
      <c r="E209" s="168" t="s">
        <v>1469</v>
      </c>
      <c r="F209" s="169" t="s">
        <v>1470</v>
      </c>
      <c r="G209" s="170" t="s">
        <v>250</v>
      </c>
      <c r="H209" s="171">
        <v>13</v>
      </c>
      <c r="I209" s="171">
        <v>2.302</v>
      </c>
      <c r="J209" s="171">
        <f t="shared" si="30"/>
        <v>29.925999999999998</v>
      </c>
      <c r="K209" s="172"/>
      <c r="L209" s="173"/>
      <c r="M209" s="174"/>
      <c r="N209" s="175" t="s">
        <v>38</v>
      </c>
      <c r="O209" s="158">
        <v>0</v>
      </c>
      <c r="P209" s="158">
        <f t="shared" si="31"/>
        <v>0</v>
      </c>
      <c r="Q209" s="158">
        <v>0</v>
      </c>
      <c r="R209" s="158">
        <f t="shared" si="32"/>
        <v>0</v>
      </c>
      <c r="S209" s="158">
        <v>0</v>
      </c>
      <c r="T209" s="159">
        <f t="shared" si="33"/>
        <v>0</v>
      </c>
      <c r="AR209" s="160" t="s">
        <v>1262</v>
      </c>
      <c r="AT209" s="160" t="s">
        <v>431</v>
      </c>
      <c r="AU209" s="160" t="s">
        <v>85</v>
      </c>
      <c r="AY209" s="16" t="s">
        <v>149</v>
      </c>
      <c r="BE209" s="161">
        <f t="shared" si="34"/>
        <v>0</v>
      </c>
      <c r="BF209" s="161">
        <f t="shared" si="35"/>
        <v>29.925999999999998</v>
      </c>
      <c r="BG209" s="161">
        <f t="shared" si="36"/>
        <v>0</v>
      </c>
      <c r="BH209" s="161">
        <f t="shared" si="37"/>
        <v>0</v>
      </c>
      <c r="BI209" s="161">
        <f t="shared" si="38"/>
        <v>0</v>
      </c>
      <c r="BJ209" s="16" t="s">
        <v>85</v>
      </c>
      <c r="BK209" s="162">
        <f t="shared" si="39"/>
        <v>29.925999999999998</v>
      </c>
      <c r="BL209" s="16" t="s">
        <v>625</v>
      </c>
      <c r="BM209" s="160" t="s">
        <v>1010</v>
      </c>
    </row>
    <row r="210" spans="2:65" s="28" customFormat="1" ht="16.5" customHeight="1">
      <c r="B210" s="149"/>
      <c r="C210" s="167" t="s">
        <v>696</v>
      </c>
      <c r="D210" s="167" t="s">
        <v>431</v>
      </c>
      <c r="E210" s="168" t="s">
        <v>1489</v>
      </c>
      <c r="F210" s="169" t="s">
        <v>1490</v>
      </c>
      <c r="G210" s="170" t="s">
        <v>250</v>
      </c>
      <c r="H210" s="171">
        <v>1</v>
      </c>
      <c r="I210" s="171">
        <v>3.5030000000000001</v>
      </c>
      <c r="J210" s="171">
        <f t="shared" si="30"/>
        <v>3.5030000000000001</v>
      </c>
      <c r="K210" s="172"/>
      <c r="L210" s="173"/>
      <c r="M210" s="174"/>
      <c r="N210" s="175" t="s">
        <v>38</v>
      </c>
      <c r="O210" s="158">
        <v>0</v>
      </c>
      <c r="P210" s="158">
        <f t="shared" si="31"/>
        <v>0</v>
      </c>
      <c r="Q210" s="158">
        <v>0</v>
      </c>
      <c r="R210" s="158">
        <f t="shared" si="32"/>
        <v>0</v>
      </c>
      <c r="S210" s="158">
        <v>0</v>
      </c>
      <c r="T210" s="159">
        <f t="shared" si="33"/>
        <v>0</v>
      </c>
      <c r="AR210" s="160" t="s">
        <v>1262</v>
      </c>
      <c r="AT210" s="160" t="s">
        <v>431</v>
      </c>
      <c r="AU210" s="160" t="s">
        <v>85</v>
      </c>
      <c r="AY210" s="16" t="s">
        <v>149</v>
      </c>
      <c r="BE210" s="161">
        <f t="shared" si="34"/>
        <v>0</v>
      </c>
      <c r="BF210" s="161">
        <f t="shared" si="35"/>
        <v>3.5030000000000001</v>
      </c>
      <c r="BG210" s="161">
        <f t="shared" si="36"/>
        <v>0</v>
      </c>
      <c r="BH210" s="161">
        <f t="shared" si="37"/>
        <v>0</v>
      </c>
      <c r="BI210" s="161">
        <f t="shared" si="38"/>
        <v>0</v>
      </c>
      <c r="BJ210" s="16" t="s">
        <v>85</v>
      </c>
      <c r="BK210" s="162">
        <f t="shared" si="39"/>
        <v>3.5030000000000001</v>
      </c>
      <c r="BL210" s="16" t="s">
        <v>625</v>
      </c>
      <c r="BM210" s="160" t="s">
        <v>1018</v>
      </c>
    </row>
    <row r="211" spans="2:65" s="28" customFormat="1" ht="24.15" customHeight="1">
      <c r="B211" s="149"/>
      <c r="C211" s="150" t="s">
        <v>700</v>
      </c>
      <c r="D211" s="150" t="s">
        <v>151</v>
      </c>
      <c r="E211" s="151" t="s">
        <v>1491</v>
      </c>
      <c r="F211" s="152" t="s">
        <v>1492</v>
      </c>
      <c r="G211" s="153" t="s">
        <v>250</v>
      </c>
      <c r="H211" s="154">
        <v>12</v>
      </c>
      <c r="I211" s="154">
        <v>8.7859999999999996</v>
      </c>
      <c r="J211" s="154">
        <f t="shared" si="30"/>
        <v>105.432</v>
      </c>
      <c r="K211" s="155"/>
      <c r="L211" s="29"/>
      <c r="M211" s="156"/>
      <c r="N211" s="157" t="s">
        <v>38</v>
      </c>
      <c r="O211" s="158">
        <v>0</v>
      </c>
      <c r="P211" s="158">
        <f t="shared" si="31"/>
        <v>0</v>
      </c>
      <c r="Q211" s="158">
        <v>0</v>
      </c>
      <c r="R211" s="158">
        <f t="shared" si="32"/>
        <v>0</v>
      </c>
      <c r="S211" s="158">
        <v>0</v>
      </c>
      <c r="T211" s="159">
        <f t="shared" si="33"/>
        <v>0</v>
      </c>
      <c r="AR211" s="160" t="s">
        <v>625</v>
      </c>
      <c r="AT211" s="160" t="s">
        <v>151</v>
      </c>
      <c r="AU211" s="160" t="s">
        <v>85</v>
      </c>
      <c r="AY211" s="16" t="s">
        <v>149</v>
      </c>
      <c r="BE211" s="161">
        <f t="shared" si="34"/>
        <v>0</v>
      </c>
      <c r="BF211" s="161">
        <f t="shared" si="35"/>
        <v>105.432</v>
      </c>
      <c r="BG211" s="161">
        <f t="shared" si="36"/>
        <v>0</v>
      </c>
      <c r="BH211" s="161">
        <f t="shared" si="37"/>
        <v>0</v>
      </c>
      <c r="BI211" s="161">
        <f t="shared" si="38"/>
        <v>0</v>
      </c>
      <c r="BJ211" s="16" t="s">
        <v>85</v>
      </c>
      <c r="BK211" s="162">
        <f t="shared" si="39"/>
        <v>105.432</v>
      </c>
      <c r="BL211" s="16" t="s">
        <v>625</v>
      </c>
      <c r="BM211" s="160" t="s">
        <v>1026</v>
      </c>
    </row>
    <row r="212" spans="2:65" s="28" customFormat="1" ht="24.15" customHeight="1">
      <c r="B212" s="149"/>
      <c r="C212" s="167" t="s">
        <v>702</v>
      </c>
      <c r="D212" s="167" t="s">
        <v>431</v>
      </c>
      <c r="E212" s="168" t="s">
        <v>1493</v>
      </c>
      <c r="F212" s="169" t="s">
        <v>1494</v>
      </c>
      <c r="G212" s="170" t="s">
        <v>250</v>
      </c>
      <c r="H212" s="171">
        <v>12</v>
      </c>
      <c r="I212" s="171">
        <v>10.61</v>
      </c>
      <c r="J212" s="171">
        <f t="shared" si="30"/>
        <v>127.32</v>
      </c>
      <c r="K212" s="172"/>
      <c r="L212" s="173"/>
      <c r="M212" s="174"/>
      <c r="N212" s="175" t="s">
        <v>38</v>
      </c>
      <c r="O212" s="158">
        <v>0</v>
      </c>
      <c r="P212" s="158">
        <f t="shared" si="31"/>
        <v>0</v>
      </c>
      <c r="Q212" s="158">
        <v>0</v>
      </c>
      <c r="R212" s="158">
        <f t="shared" si="32"/>
        <v>0</v>
      </c>
      <c r="S212" s="158">
        <v>0</v>
      </c>
      <c r="T212" s="159">
        <f t="shared" si="33"/>
        <v>0</v>
      </c>
      <c r="AR212" s="160" t="s">
        <v>1262</v>
      </c>
      <c r="AT212" s="160" t="s">
        <v>431</v>
      </c>
      <c r="AU212" s="160" t="s">
        <v>85</v>
      </c>
      <c r="AY212" s="16" t="s">
        <v>149</v>
      </c>
      <c r="BE212" s="161">
        <f t="shared" si="34"/>
        <v>0</v>
      </c>
      <c r="BF212" s="161">
        <f t="shared" si="35"/>
        <v>127.32</v>
      </c>
      <c r="BG212" s="161">
        <f t="shared" si="36"/>
        <v>0</v>
      </c>
      <c r="BH212" s="161">
        <f t="shared" si="37"/>
        <v>0</v>
      </c>
      <c r="BI212" s="161">
        <f t="shared" si="38"/>
        <v>0</v>
      </c>
      <c r="BJ212" s="16" t="s">
        <v>85</v>
      </c>
      <c r="BK212" s="162">
        <f t="shared" si="39"/>
        <v>127.32</v>
      </c>
      <c r="BL212" s="16" t="s">
        <v>625</v>
      </c>
      <c r="BM212" s="160" t="s">
        <v>1034</v>
      </c>
    </row>
    <row r="213" spans="2:65" s="28" customFormat="1" ht="16.5" customHeight="1">
      <c r="B213" s="149"/>
      <c r="C213" s="150" t="s">
        <v>706</v>
      </c>
      <c r="D213" s="150" t="s">
        <v>151</v>
      </c>
      <c r="E213" s="151" t="s">
        <v>1495</v>
      </c>
      <c r="F213" s="152" t="s">
        <v>1496</v>
      </c>
      <c r="G213" s="153" t="s">
        <v>250</v>
      </c>
      <c r="H213" s="154">
        <v>2</v>
      </c>
      <c r="I213" s="154">
        <v>12.172000000000001</v>
      </c>
      <c r="J213" s="154">
        <f t="shared" si="30"/>
        <v>24.344000000000001</v>
      </c>
      <c r="K213" s="155"/>
      <c r="L213" s="29"/>
      <c r="M213" s="156"/>
      <c r="N213" s="157" t="s">
        <v>38</v>
      </c>
      <c r="O213" s="158">
        <v>0</v>
      </c>
      <c r="P213" s="158">
        <f t="shared" si="31"/>
        <v>0</v>
      </c>
      <c r="Q213" s="158">
        <v>0</v>
      </c>
      <c r="R213" s="158">
        <f t="shared" si="32"/>
        <v>0</v>
      </c>
      <c r="S213" s="158">
        <v>0</v>
      </c>
      <c r="T213" s="159">
        <f t="shared" si="33"/>
        <v>0</v>
      </c>
      <c r="AR213" s="160" t="s">
        <v>625</v>
      </c>
      <c r="AT213" s="160" t="s">
        <v>151</v>
      </c>
      <c r="AU213" s="160" t="s">
        <v>85</v>
      </c>
      <c r="AY213" s="16" t="s">
        <v>149</v>
      </c>
      <c r="BE213" s="161">
        <f t="shared" si="34"/>
        <v>0</v>
      </c>
      <c r="BF213" s="161">
        <f t="shared" si="35"/>
        <v>24.344000000000001</v>
      </c>
      <c r="BG213" s="161">
        <f t="shared" si="36"/>
        <v>0</v>
      </c>
      <c r="BH213" s="161">
        <f t="shared" si="37"/>
        <v>0</v>
      </c>
      <c r="BI213" s="161">
        <f t="shared" si="38"/>
        <v>0</v>
      </c>
      <c r="BJ213" s="16" t="s">
        <v>85</v>
      </c>
      <c r="BK213" s="162">
        <f t="shared" si="39"/>
        <v>24.344000000000001</v>
      </c>
      <c r="BL213" s="16" t="s">
        <v>625</v>
      </c>
      <c r="BM213" s="160" t="s">
        <v>1042</v>
      </c>
    </row>
    <row r="214" spans="2:65" s="28" customFormat="1" ht="33" customHeight="1">
      <c r="B214" s="149"/>
      <c r="C214" s="167" t="s">
        <v>710</v>
      </c>
      <c r="D214" s="167" t="s">
        <v>431</v>
      </c>
      <c r="E214" s="168" t="s">
        <v>1497</v>
      </c>
      <c r="F214" s="169" t="s">
        <v>1498</v>
      </c>
      <c r="G214" s="170" t="s">
        <v>250</v>
      </c>
      <c r="H214" s="171">
        <v>2</v>
      </c>
      <c r="I214" s="171">
        <v>76.507000000000005</v>
      </c>
      <c r="J214" s="171">
        <f t="shared" si="30"/>
        <v>153.01400000000001</v>
      </c>
      <c r="K214" s="172"/>
      <c r="L214" s="173"/>
      <c r="M214" s="174"/>
      <c r="N214" s="175" t="s">
        <v>38</v>
      </c>
      <c r="O214" s="158">
        <v>0</v>
      </c>
      <c r="P214" s="158">
        <f t="shared" si="31"/>
        <v>0</v>
      </c>
      <c r="Q214" s="158">
        <v>0</v>
      </c>
      <c r="R214" s="158">
        <f t="shared" si="32"/>
        <v>0</v>
      </c>
      <c r="S214" s="158">
        <v>0</v>
      </c>
      <c r="T214" s="159">
        <f t="shared" si="33"/>
        <v>0</v>
      </c>
      <c r="AR214" s="160" t="s">
        <v>1262</v>
      </c>
      <c r="AT214" s="160" t="s">
        <v>431</v>
      </c>
      <c r="AU214" s="160" t="s">
        <v>85</v>
      </c>
      <c r="AY214" s="16" t="s">
        <v>149</v>
      </c>
      <c r="BE214" s="161">
        <f t="shared" si="34"/>
        <v>0</v>
      </c>
      <c r="BF214" s="161">
        <f t="shared" si="35"/>
        <v>153.01400000000001</v>
      </c>
      <c r="BG214" s="161">
        <f t="shared" si="36"/>
        <v>0</v>
      </c>
      <c r="BH214" s="161">
        <f t="shared" si="37"/>
        <v>0</v>
      </c>
      <c r="BI214" s="161">
        <f t="shared" si="38"/>
        <v>0</v>
      </c>
      <c r="BJ214" s="16" t="s">
        <v>85</v>
      </c>
      <c r="BK214" s="162">
        <f t="shared" si="39"/>
        <v>153.01400000000001</v>
      </c>
      <c r="BL214" s="16" t="s">
        <v>625</v>
      </c>
      <c r="BM214" s="160" t="s">
        <v>1050</v>
      </c>
    </row>
    <row r="215" spans="2:65" s="28" customFormat="1" ht="24.15" customHeight="1">
      <c r="B215" s="149"/>
      <c r="C215" s="150" t="s">
        <v>714</v>
      </c>
      <c r="D215" s="150" t="s">
        <v>151</v>
      </c>
      <c r="E215" s="151" t="s">
        <v>1499</v>
      </c>
      <c r="F215" s="152" t="s">
        <v>1500</v>
      </c>
      <c r="G215" s="153" t="s">
        <v>250</v>
      </c>
      <c r="H215" s="154">
        <v>3</v>
      </c>
      <c r="I215" s="154">
        <v>27.609000000000002</v>
      </c>
      <c r="J215" s="154">
        <f t="shared" si="30"/>
        <v>82.826999999999998</v>
      </c>
      <c r="K215" s="155"/>
      <c r="L215" s="29"/>
      <c r="M215" s="156"/>
      <c r="N215" s="157" t="s">
        <v>38</v>
      </c>
      <c r="O215" s="158">
        <v>0</v>
      </c>
      <c r="P215" s="158">
        <f t="shared" si="31"/>
        <v>0</v>
      </c>
      <c r="Q215" s="158">
        <v>0</v>
      </c>
      <c r="R215" s="158">
        <f t="shared" si="32"/>
        <v>0</v>
      </c>
      <c r="S215" s="158">
        <v>0</v>
      </c>
      <c r="T215" s="159">
        <f t="shared" si="33"/>
        <v>0</v>
      </c>
      <c r="AR215" s="160" t="s">
        <v>625</v>
      </c>
      <c r="AT215" s="160" t="s">
        <v>151</v>
      </c>
      <c r="AU215" s="160" t="s">
        <v>85</v>
      </c>
      <c r="AY215" s="16" t="s">
        <v>149</v>
      </c>
      <c r="BE215" s="161">
        <f t="shared" si="34"/>
        <v>0</v>
      </c>
      <c r="BF215" s="161">
        <f t="shared" si="35"/>
        <v>82.826999999999998</v>
      </c>
      <c r="BG215" s="161">
        <f t="shared" si="36"/>
        <v>0</v>
      </c>
      <c r="BH215" s="161">
        <f t="shared" si="37"/>
        <v>0</v>
      </c>
      <c r="BI215" s="161">
        <f t="shared" si="38"/>
        <v>0</v>
      </c>
      <c r="BJ215" s="16" t="s">
        <v>85</v>
      </c>
      <c r="BK215" s="162">
        <f t="shared" si="39"/>
        <v>82.826999999999998</v>
      </c>
      <c r="BL215" s="16" t="s">
        <v>625</v>
      </c>
      <c r="BM215" s="160" t="s">
        <v>1058</v>
      </c>
    </row>
    <row r="216" spans="2:65" s="28" customFormat="1" ht="44.25" customHeight="1">
      <c r="B216" s="149"/>
      <c r="C216" s="167" t="s">
        <v>716</v>
      </c>
      <c r="D216" s="167" t="s">
        <v>431</v>
      </c>
      <c r="E216" s="168" t="s">
        <v>1501</v>
      </c>
      <c r="F216" s="169" t="s">
        <v>1502</v>
      </c>
      <c r="G216" s="170" t="s">
        <v>250</v>
      </c>
      <c r="H216" s="171">
        <v>1</v>
      </c>
      <c r="I216" s="171">
        <v>1048.79</v>
      </c>
      <c r="J216" s="171">
        <f t="shared" si="30"/>
        <v>1048.79</v>
      </c>
      <c r="K216" s="172"/>
      <c r="L216" s="173"/>
      <c r="M216" s="174"/>
      <c r="N216" s="175" t="s">
        <v>38</v>
      </c>
      <c r="O216" s="158">
        <v>0</v>
      </c>
      <c r="P216" s="158">
        <f t="shared" si="31"/>
        <v>0</v>
      </c>
      <c r="Q216" s="158">
        <v>0</v>
      </c>
      <c r="R216" s="158">
        <f t="shared" si="32"/>
        <v>0</v>
      </c>
      <c r="S216" s="158">
        <v>0</v>
      </c>
      <c r="T216" s="159">
        <f t="shared" si="33"/>
        <v>0</v>
      </c>
      <c r="AR216" s="160" t="s">
        <v>1262</v>
      </c>
      <c r="AT216" s="160" t="s">
        <v>431</v>
      </c>
      <c r="AU216" s="160" t="s">
        <v>85</v>
      </c>
      <c r="AY216" s="16" t="s">
        <v>149</v>
      </c>
      <c r="BE216" s="161">
        <f t="shared" si="34"/>
        <v>0</v>
      </c>
      <c r="BF216" s="161">
        <f t="shared" si="35"/>
        <v>1048.79</v>
      </c>
      <c r="BG216" s="161">
        <f t="shared" si="36"/>
        <v>0</v>
      </c>
      <c r="BH216" s="161">
        <f t="shared" si="37"/>
        <v>0</v>
      </c>
      <c r="BI216" s="161">
        <f t="shared" si="38"/>
        <v>0</v>
      </c>
      <c r="BJ216" s="16" t="s">
        <v>85</v>
      </c>
      <c r="BK216" s="162">
        <f t="shared" si="39"/>
        <v>1048.79</v>
      </c>
      <c r="BL216" s="16" t="s">
        <v>625</v>
      </c>
      <c r="BM216" s="160" t="s">
        <v>1066</v>
      </c>
    </row>
    <row r="217" spans="2:65" s="28" customFormat="1" ht="44.25" customHeight="1">
      <c r="B217" s="149"/>
      <c r="C217" s="167" t="s">
        <v>720</v>
      </c>
      <c r="D217" s="167" t="s">
        <v>431</v>
      </c>
      <c r="E217" s="168" t="s">
        <v>1503</v>
      </c>
      <c r="F217" s="169" t="s">
        <v>1504</v>
      </c>
      <c r="G217" s="170" t="s">
        <v>250</v>
      </c>
      <c r="H217" s="171">
        <v>1</v>
      </c>
      <c r="I217" s="171">
        <v>1240.06</v>
      </c>
      <c r="J217" s="171">
        <f t="shared" si="30"/>
        <v>1240.06</v>
      </c>
      <c r="K217" s="172"/>
      <c r="L217" s="173"/>
      <c r="M217" s="174"/>
      <c r="N217" s="175" t="s">
        <v>38</v>
      </c>
      <c r="O217" s="158">
        <v>0</v>
      </c>
      <c r="P217" s="158">
        <f t="shared" si="31"/>
        <v>0</v>
      </c>
      <c r="Q217" s="158">
        <v>0</v>
      </c>
      <c r="R217" s="158">
        <f t="shared" si="32"/>
        <v>0</v>
      </c>
      <c r="S217" s="158">
        <v>0</v>
      </c>
      <c r="T217" s="159">
        <f t="shared" si="33"/>
        <v>0</v>
      </c>
      <c r="AR217" s="160" t="s">
        <v>1262</v>
      </c>
      <c r="AT217" s="160" t="s">
        <v>431</v>
      </c>
      <c r="AU217" s="160" t="s">
        <v>85</v>
      </c>
      <c r="AY217" s="16" t="s">
        <v>149</v>
      </c>
      <c r="BE217" s="161">
        <f t="shared" si="34"/>
        <v>0</v>
      </c>
      <c r="BF217" s="161">
        <f t="shared" si="35"/>
        <v>1240.06</v>
      </c>
      <c r="BG217" s="161">
        <f t="shared" si="36"/>
        <v>0</v>
      </c>
      <c r="BH217" s="161">
        <f t="shared" si="37"/>
        <v>0</v>
      </c>
      <c r="BI217" s="161">
        <f t="shared" si="38"/>
        <v>0</v>
      </c>
      <c r="BJ217" s="16" t="s">
        <v>85</v>
      </c>
      <c r="BK217" s="162">
        <f t="shared" si="39"/>
        <v>1240.06</v>
      </c>
      <c r="BL217" s="16" t="s">
        <v>625</v>
      </c>
      <c r="BM217" s="160" t="s">
        <v>1074</v>
      </c>
    </row>
    <row r="218" spans="2:65" s="28" customFormat="1" ht="44.25" customHeight="1">
      <c r="B218" s="149"/>
      <c r="C218" s="167" t="s">
        <v>724</v>
      </c>
      <c r="D218" s="167" t="s">
        <v>431</v>
      </c>
      <c r="E218" s="168" t="s">
        <v>1505</v>
      </c>
      <c r="F218" s="169" t="s">
        <v>1506</v>
      </c>
      <c r="G218" s="170" t="s">
        <v>250</v>
      </c>
      <c r="H218" s="171">
        <v>1</v>
      </c>
      <c r="I218" s="171">
        <v>1166.22</v>
      </c>
      <c r="J218" s="171">
        <f t="shared" si="30"/>
        <v>1166.22</v>
      </c>
      <c r="K218" s="172"/>
      <c r="L218" s="173"/>
      <c r="M218" s="174"/>
      <c r="N218" s="175" t="s">
        <v>38</v>
      </c>
      <c r="O218" s="158">
        <v>0</v>
      </c>
      <c r="P218" s="158">
        <f t="shared" si="31"/>
        <v>0</v>
      </c>
      <c r="Q218" s="158">
        <v>0</v>
      </c>
      <c r="R218" s="158">
        <f t="shared" si="32"/>
        <v>0</v>
      </c>
      <c r="S218" s="158">
        <v>0</v>
      </c>
      <c r="T218" s="159">
        <f t="shared" si="33"/>
        <v>0</v>
      </c>
      <c r="AR218" s="160" t="s">
        <v>1262</v>
      </c>
      <c r="AT218" s="160" t="s">
        <v>431</v>
      </c>
      <c r="AU218" s="160" t="s">
        <v>85</v>
      </c>
      <c r="AY218" s="16" t="s">
        <v>149</v>
      </c>
      <c r="BE218" s="161">
        <f t="shared" si="34"/>
        <v>0</v>
      </c>
      <c r="BF218" s="161">
        <f t="shared" si="35"/>
        <v>1166.22</v>
      </c>
      <c r="BG218" s="161">
        <f t="shared" si="36"/>
        <v>0</v>
      </c>
      <c r="BH218" s="161">
        <f t="shared" si="37"/>
        <v>0</v>
      </c>
      <c r="BI218" s="161">
        <f t="shared" si="38"/>
        <v>0</v>
      </c>
      <c r="BJ218" s="16" t="s">
        <v>85</v>
      </c>
      <c r="BK218" s="162">
        <f t="shared" si="39"/>
        <v>1166.22</v>
      </c>
      <c r="BL218" s="16" t="s">
        <v>625</v>
      </c>
      <c r="BM218" s="160" t="s">
        <v>1082</v>
      </c>
    </row>
    <row r="219" spans="2:65" s="28" customFormat="1" ht="24.15" customHeight="1">
      <c r="B219" s="149"/>
      <c r="C219" s="150" t="s">
        <v>731</v>
      </c>
      <c r="D219" s="150" t="s">
        <v>151</v>
      </c>
      <c r="E219" s="151" t="s">
        <v>1507</v>
      </c>
      <c r="F219" s="152" t="s">
        <v>1508</v>
      </c>
      <c r="G219" s="153" t="s">
        <v>250</v>
      </c>
      <c r="H219" s="154">
        <v>1</v>
      </c>
      <c r="I219" s="154">
        <v>41.194000000000003</v>
      </c>
      <c r="J219" s="154">
        <f t="shared" si="30"/>
        <v>41.194000000000003</v>
      </c>
      <c r="K219" s="155"/>
      <c r="L219" s="29"/>
      <c r="M219" s="156"/>
      <c r="N219" s="157" t="s">
        <v>38</v>
      </c>
      <c r="O219" s="158">
        <v>0</v>
      </c>
      <c r="P219" s="158">
        <f t="shared" si="31"/>
        <v>0</v>
      </c>
      <c r="Q219" s="158">
        <v>0</v>
      </c>
      <c r="R219" s="158">
        <f t="shared" si="32"/>
        <v>0</v>
      </c>
      <c r="S219" s="158">
        <v>0</v>
      </c>
      <c r="T219" s="159">
        <f t="shared" si="33"/>
        <v>0</v>
      </c>
      <c r="AR219" s="160" t="s">
        <v>625</v>
      </c>
      <c r="AT219" s="160" t="s">
        <v>151</v>
      </c>
      <c r="AU219" s="160" t="s">
        <v>85</v>
      </c>
      <c r="AY219" s="16" t="s">
        <v>149</v>
      </c>
      <c r="BE219" s="161">
        <f t="shared" si="34"/>
        <v>0</v>
      </c>
      <c r="BF219" s="161">
        <f t="shared" si="35"/>
        <v>41.194000000000003</v>
      </c>
      <c r="BG219" s="161">
        <f t="shared" si="36"/>
        <v>0</v>
      </c>
      <c r="BH219" s="161">
        <f t="shared" si="37"/>
        <v>0</v>
      </c>
      <c r="BI219" s="161">
        <f t="shared" si="38"/>
        <v>0</v>
      </c>
      <c r="BJ219" s="16" t="s">
        <v>85</v>
      </c>
      <c r="BK219" s="162">
        <f t="shared" si="39"/>
        <v>41.194000000000003</v>
      </c>
      <c r="BL219" s="16" t="s">
        <v>625</v>
      </c>
      <c r="BM219" s="160" t="s">
        <v>1092</v>
      </c>
    </row>
    <row r="220" spans="2:65" s="28" customFormat="1" ht="44.25" customHeight="1">
      <c r="B220" s="149"/>
      <c r="C220" s="167" t="s">
        <v>735</v>
      </c>
      <c r="D220" s="167" t="s">
        <v>431</v>
      </c>
      <c r="E220" s="168" t="s">
        <v>1509</v>
      </c>
      <c r="F220" s="169" t="s">
        <v>1510</v>
      </c>
      <c r="G220" s="170" t="s">
        <v>250</v>
      </c>
      <c r="H220" s="171">
        <v>1</v>
      </c>
      <c r="I220" s="171">
        <v>1505.45</v>
      </c>
      <c r="J220" s="171">
        <f t="shared" si="30"/>
        <v>1505.45</v>
      </c>
      <c r="K220" s="172"/>
      <c r="L220" s="173"/>
      <c r="M220" s="174"/>
      <c r="N220" s="175" t="s">
        <v>38</v>
      </c>
      <c r="O220" s="158">
        <v>0</v>
      </c>
      <c r="P220" s="158">
        <f t="shared" si="31"/>
        <v>0</v>
      </c>
      <c r="Q220" s="158">
        <v>0</v>
      </c>
      <c r="R220" s="158">
        <f t="shared" si="32"/>
        <v>0</v>
      </c>
      <c r="S220" s="158">
        <v>0</v>
      </c>
      <c r="T220" s="159">
        <f t="shared" si="33"/>
        <v>0</v>
      </c>
      <c r="AR220" s="160" t="s">
        <v>1262</v>
      </c>
      <c r="AT220" s="160" t="s">
        <v>431</v>
      </c>
      <c r="AU220" s="160" t="s">
        <v>85</v>
      </c>
      <c r="AY220" s="16" t="s">
        <v>149</v>
      </c>
      <c r="BE220" s="161">
        <f t="shared" si="34"/>
        <v>0</v>
      </c>
      <c r="BF220" s="161">
        <f t="shared" si="35"/>
        <v>1505.45</v>
      </c>
      <c r="BG220" s="161">
        <f t="shared" si="36"/>
        <v>0</v>
      </c>
      <c r="BH220" s="161">
        <f t="shared" si="37"/>
        <v>0</v>
      </c>
      <c r="BI220" s="161">
        <f t="shared" si="38"/>
        <v>0</v>
      </c>
      <c r="BJ220" s="16" t="s">
        <v>85</v>
      </c>
      <c r="BK220" s="162">
        <f t="shared" si="39"/>
        <v>1505.45</v>
      </c>
      <c r="BL220" s="16" t="s">
        <v>625</v>
      </c>
      <c r="BM220" s="160" t="s">
        <v>1100</v>
      </c>
    </row>
    <row r="221" spans="2:65" s="28" customFormat="1" ht="21.75" customHeight="1">
      <c r="B221" s="149"/>
      <c r="C221" s="150" t="s">
        <v>739</v>
      </c>
      <c r="D221" s="150" t="s">
        <v>151</v>
      </c>
      <c r="E221" s="151" t="s">
        <v>1511</v>
      </c>
      <c r="F221" s="152" t="s">
        <v>1512</v>
      </c>
      <c r="G221" s="153" t="s">
        <v>250</v>
      </c>
      <c r="H221" s="154">
        <v>85</v>
      </c>
      <c r="I221" s="154">
        <v>6.5739999999999998</v>
      </c>
      <c r="J221" s="154">
        <f t="shared" si="30"/>
        <v>558.79</v>
      </c>
      <c r="K221" s="155"/>
      <c r="L221" s="29"/>
      <c r="M221" s="156"/>
      <c r="N221" s="157" t="s">
        <v>38</v>
      </c>
      <c r="O221" s="158">
        <v>0</v>
      </c>
      <c r="P221" s="158">
        <f t="shared" si="31"/>
        <v>0</v>
      </c>
      <c r="Q221" s="158">
        <v>0</v>
      </c>
      <c r="R221" s="158">
        <f t="shared" si="32"/>
        <v>0</v>
      </c>
      <c r="S221" s="158">
        <v>0</v>
      </c>
      <c r="T221" s="159">
        <f t="shared" si="33"/>
        <v>0</v>
      </c>
      <c r="AR221" s="160" t="s">
        <v>625</v>
      </c>
      <c r="AT221" s="160" t="s">
        <v>151</v>
      </c>
      <c r="AU221" s="160" t="s">
        <v>85</v>
      </c>
      <c r="AY221" s="16" t="s">
        <v>149</v>
      </c>
      <c r="BE221" s="161">
        <f t="shared" si="34"/>
        <v>0</v>
      </c>
      <c r="BF221" s="161">
        <f t="shared" si="35"/>
        <v>558.79</v>
      </c>
      <c r="BG221" s="161">
        <f t="shared" si="36"/>
        <v>0</v>
      </c>
      <c r="BH221" s="161">
        <f t="shared" si="37"/>
        <v>0</v>
      </c>
      <c r="BI221" s="161">
        <f t="shared" si="38"/>
        <v>0</v>
      </c>
      <c r="BJ221" s="16" t="s">
        <v>85</v>
      </c>
      <c r="BK221" s="162">
        <f t="shared" si="39"/>
        <v>558.79</v>
      </c>
      <c r="BL221" s="16" t="s">
        <v>625</v>
      </c>
      <c r="BM221" s="160" t="s">
        <v>1108</v>
      </c>
    </row>
    <row r="222" spans="2:65" s="28" customFormat="1" ht="37.799999999999997" customHeight="1">
      <c r="B222" s="149"/>
      <c r="C222" s="167" t="s">
        <v>743</v>
      </c>
      <c r="D222" s="167" t="s">
        <v>431</v>
      </c>
      <c r="E222" s="168" t="s">
        <v>1513</v>
      </c>
      <c r="F222" s="169" t="s">
        <v>1514</v>
      </c>
      <c r="G222" s="170" t="s">
        <v>250</v>
      </c>
      <c r="H222" s="171">
        <v>60</v>
      </c>
      <c r="I222" s="171">
        <v>45.6</v>
      </c>
      <c r="J222" s="171">
        <f t="shared" si="30"/>
        <v>2736</v>
      </c>
      <c r="K222" s="172"/>
      <c r="L222" s="173"/>
      <c r="M222" s="174"/>
      <c r="N222" s="175" t="s">
        <v>38</v>
      </c>
      <c r="O222" s="158">
        <v>0</v>
      </c>
      <c r="P222" s="158">
        <f t="shared" si="31"/>
        <v>0</v>
      </c>
      <c r="Q222" s="158">
        <v>0</v>
      </c>
      <c r="R222" s="158">
        <f t="shared" si="32"/>
        <v>0</v>
      </c>
      <c r="S222" s="158">
        <v>0</v>
      </c>
      <c r="T222" s="159">
        <f t="shared" si="33"/>
        <v>0</v>
      </c>
      <c r="AR222" s="160" t="s">
        <v>1262</v>
      </c>
      <c r="AT222" s="160" t="s">
        <v>431</v>
      </c>
      <c r="AU222" s="160" t="s">
        <v>85</v>
      </c>
      <c r="AY222" s="16" t="s">
        <v>149</v>
      </c>
      <c r="BE222" s="161">
        <f t="shared" si="34"/>
        <v>0</v>
      </c>
      <c r="BF222" s="161">
        <f t="shared" si="35"/>
        <v>2736</v>
      </c>
      <c r="BG222" s="161">
        <f t="shared" si="36"/>
        <v>0</v>
      </c>
      <c r="BH222" s="161">
        <f t="shared" si="37"/>
        <v>0</v>
      </c>
      <c r="BI222" s="161">
        <f t="shared" si="38"/>
        <v>0</v>
      </c>
      <c r="BJ222" s="16" t="s">
        <v>85</v>
      </c>
      <c r="BK222" s="162">
        <f t="shared" si="39"/>
        <v>2736</v>
      </c>
      <c r="BL222" s="16" t="s">
        <v>625</v>
      </c>
      <c r="BM222" s="160" t="s">
        <v>1116</v>
      </c>
    </row>
    <row r="223" spans="2:65" s="28" customFormat="1" ht="37.799999999999997" customHeight="1">
      <c r="B223" s="149"/>
      <c r="C223" s="167" t="s">
        <v>747</v>
      </c>
      <c r="D223" s="167" t="s">
        <v>431</v>
      </c>
      <c r="E223" s="168" t="s">
        <v>1515</v>
      </c>
      <c r="F223" s="169" t="s">
        <v>1516</v>
      </c>
      <c r="G223" s="170" t="s">
        <v>250</v>
      </c>
      <c r="H223" s="171">
        <v>25</v>
      </c>
      <c r="I223" s="171">
        <v>42</v>
      </c>
      <c r="J223" s="171">
        <f t="shared" si="30"/>
        <v>1050</v>
      </c>
      <c r="K223" s="172"/>
      <c r="L223" s="173"/>
      <c r="M223" s="174"/>
      <c r="N223" s="175" t="s">
        <v>38</v>
      </c>
      <c r="O223" s="158">
        <v>0</v>
      </c>
      <c r="P223" s="158">
        <f t="shared" si="31"/>
        <v>0</v>
      </c>
      <c r="Q223" s="158">
        <v>0</v>
      </c>
      <c r="R223" s="158">
        <f t="shared" si="32"/>
        <v>0</v>
      </c>
      <c r="S223" s="158">
        <v>0</v>
      </c>
      <c r="T223" s="159">
        <f t="shared" si="33"/>
        <v>0</v>
      </c>
      <c r="AR223" s="160" t="s">
        <v>1262</v>
      </c>
      <c r="AT223" s="160" t="s">
        <v>431</v>
      </c>
      <c r="AU223" s="160" t="s">
        <v>85</v>
      </c>
      <c r="AY223" s="16" t="s">
        <v>149</v>
      </c>
      <c r="BE223" s="161">
        <f t="shared" si="34"/>
        <v>0</v>
      </c>
      <c r="BF223" s="161">
        <f t="shared" si="35"/>
        <v>1050</v>
      </c>
      <c r="BG223" s="161">
        <f t="shared" si="36"/>
        <v>0</v>
      </c>
      <c r="BH223" s="161">
        <f t="shared" si="37"/>
        <v>0</v>
      </c>
      <c r="BI223" s="161">
        <f t="shared" si="38"/>
        <v>0</v>
      </c>
      <c r="BJ223" s="16" t="s">
        <v>85</v>
      </c>
      <c r="BK223" s="162">
        <f t="shared" si="39"/>
        <v>1050</v>
      </c>
      <c r="BL223" s="16" t="s">
        <v>625</v>
      </c>
      <c r="BM223" s="160" t="s">
        <v>1124</v>
      </c>
    </row>
    <row r="224" spans="2:65" s="28" customFormat="1" ht="21.75" customHeight="1">
      <c r="B224" s="149"/>
      <c r="C224" s="150" t="s">
        <v>751</v>
      </c>
      <c r="D224" s="150" t="s">
        <v>151</v>
      </c>
      <c r="E224" s="151" t="s">
        <v>1517</v>
      </c>
      <c r="F224" s="152" t="s">
        <v>1518</v>
      </c>
      <c r="G224" s="153" t="s">
        <v>250</v>
      </c>
      <c r="H224" s="154">
        <v>50</v>
      </c>
      <c r="I224" s="154">
        <v>8.1069999999999993</v>
      </c>
      <c r="J224" s="154">
        <f t="shared" si="30"/>
        <v>405.35</v>
      </c>
      <c r="K224" s="155"/>
      <c r="L224" s="29"/>
      <c r="M224" s="156"/>
      <c r="N224" s="157" t="s">
        <v>38</v>
      </c>
      <c r="O224" s="158">
        <v>0</v>
      </c>
      <c r="P224" s="158">
        <f t="shared" si="31"/>
        <v>0</v>
      </c>
      <c r="Q224" s="158">
        <v>0</v>
      </c>
      <c r="R224" s="158">
        <f t="shared" si="32"/>
        <v>0</v>
      </c>
      <c r="S224" s="158">
        <v>0</v>
      </c>
      <c r="T224" s="159">
        <f t="shared" si="33"/>
        <v>0</v>
      </c>
      <c r="AR224" s="160" t="s">
        <v>625</v>
      </c>
      <c r="AT224" s="160" t="s">
        <v>151</v>
      </c>
      <c r="AU224" s="160" t="s">
        <v>85</v>
      </c>
      <c r="AY224" s="16" t="s">
        <v>149</v>
      </c>
      <c r="BE224" s="161">
        <f t="shared" si="34"/>
        <v>0</v>
      </c>
      <c r="BF224" s="161">
        <f t="shared" si="35"/>
        <v>405.35</v>
      </c>
      <c r="BG224" s="161">
        <f t="shared" si="36"/>
        <v>0</v>
      </c>
      <c r="BH224" s="161">
        <f t="shared" si="37"/>
        <v>0</v>
      </c>
      <c r="BI224" s="161">
        <f t="shared" si="38"/>
        <v>0</v>
      </c>
      <c r="BJ224" s="16" t="s">
        <v>85</v>
      </c>
      <c r="BK224" s="162">
        <f t="shared" si="39"/>
        <v>405.35</v>
      </c>
      <c r="BL224" s="16" t="s">
        <v>625</v>
      </c>
      <c r="BM224" s="160" t="s">
        <v>1134</v>
      </c>
    </row>
    <row r="225" spans="2:65" s="28" customFormat="1" ht="37.799999999999997" customHeight="1">
      <c r="B225" s="149"/>
      <c r="C225" s="167" t="s">
        <v>755</v>
      </c>
      <c r="D225" s="167" t="s">
        <v>431</v>
      </c>
      <c r="E225" s="168" t="s">
        <v>1519</v>
      </c>
      <c r="F225" s="169" t="s">
        <v>1520</v>
      </c>
      <c r="G225" s="170" t="s">
        <v>250</v>
      </c>
      <c r="H225" s="171">
        <v>7</v>
      </c>
      <c r="I225" s="171">
        <v>22.5</v>
      </c>
      <c r="J225" s="171">
        <f t="shared" si="30"/>
        <v>157.5</v>
      </c>
      <c r="K225" s="172"/>
      <c r="L225" s="173"/>
      <c r="M225" s="174"/>
      <c r="N225" s="175" t="s">
        <v>38</v>
      </c>
      <c r="O225" s="158">
        <v>0</v>
      </c>
      <c r="P225" s="158">
        <f t="shared" si="31"/>
        <v>0</v>
      </c>
      <c r="Q225" s="158">
        <v>0</v>
      </c>
      <c r="R225" s="158">
        <f t="shared" si="32"/>
        <v>0</v>
      </c>
      <c r="S225" s="158">
        <v>0</v>
      </c>
      <c r="T225" s="159">
        <f t="shared" si="33"/>
        <v>0</v>
      </c>
      <c r="AR225" s="160" t="s">
        <v>1262</v>
      </c>
      <c r="AT225" s="160" t="s">
        <v>431</v>
      </c>
      <c r="AU225" s="160" t="s">
        <v>85</v>
      </c>
      <c r="AY225" s="16" t="s">
        <v>149</v>
      </c>
      <c r="BE225" s="161">
        <f t="shared" si="34"/>
        <v>0</v>
      </c>
      <c r="BF225" s="161">
        <f t="shared" si="35"/>
        <v>157.5</v>
      </c>
      <c r="BG225" s="161">
        <f t="shared" si="36"/>
        <v>0</v>
      </c>
      <c r="BH225" s="161">
        <f t="shared" si="37"/>
        <v>0</v>
      </c>
      <c r="BI225" s="161">
        <f t="shared" si="38"/>
        <v>0</v>
      </c>
      <c r="BJ225" s="16" t="s">
        <v>85</v>
      </c>
      <c r="BK225" s="162">
        <f t="shared" si="39"/>
        <v>157.5</v>
      </c>
      <c r="BL225" s="16" t="s">
        <v>625</v>
      </c>
      <c r="BM225" s="160" t="s">
        <v>1142</v>
      </c>
    </row>
    <row r="226" spans="2:65" s="28" customFormat="1" ht="37.799999999999997" customHeight="1">
      <c r="B226" s="149"/>
      <c r="C226" s="167" t="s">
        <v>759</v>
      </c>
      <c r="D226" s="167" t="s">
        <v>431</v>
      </c>
      <c r="E226" s="168" t="s">
        <v>1521</v>
      </c>
      <c r="F226" s="169" t="s">
        <v>1522</v>
      </c>
      <c r="G226" s="170" t="s">
        <v>250</v>
      </c>
      <c r="H226" s="171">
        <v>25</v>
      </c>
      <c r="I226" s="171">
        <v>24.9</v>
      </c>
      <c r="J226" s="171">
        <f t="shared" si="30"/>
        <v>622.5</v>
      </c>
      <c r="K226" s="172"/>
      <c r="L226" s="173"/>
      <c r="M226" s="174"/>
      <c r="N226" s="175" t="s">
        <v>38</v>
      </c>
      <c r="O226" s="158">
        <v>0</v>
      </c>
      <c r="P226" s="158">
        <f t="shared" si="31"/>
        <v>0</v>
      </c>
      <c r="Q226" s="158">
        <v>0</v>
      </c>
      <c r="R226" s="158">
        <f t="shared" si="32"/>
        <v>0</v>
      </c>
      <c r="S226" s="158">
        <v>0</v>
      </c>
      <c r="T226" s="159">
        <f t="shared" si="33"/>
        <v>0</v>
      </c>
      <c r="AR226" s="160" t="s">
        <v>1262</v>
      </c>
      <c r="AT226" s="160" t="s">
        <v>431</v>
      </c>
      <c r="AU226" s="160" t="s">
        <v>85</v>
      </c>
      <c r="AY226" s="16" t="s">
        <v>149</v>
      </c>
      <c r="BE226" s="161">
        <f t="shared" si="34"/>
        <v>0</v>
      </c>
      <c r="BF226" s="161">
        <f t="shared" si="35"/>
        <v>622.5</v>
      </c>
      <c r="BG226" s="161">
        <f t="shared" si="36"/>
        <v>0</v>
      </c>
      <c r="BH226" s="161">
        <f t="shared" si="37"/>
        <v>0</v>
      </c>
      <c r="BI226" s="161">
        <f t="shared" si="38"/>
        <v>0</v>
      </c>
      <c r="BJ226" s="16" t="s">
        <v>85</v>
      </c>
      <c r="BK226" s="162">
        <f t="shared" si="39"/>
        <v>622.5</v>
      </c>
      <c r="BL226" s="16" t="s">
        <v>625</v>
      </c>
      <c r="BM226" s="160" t="s">
        <v>1152</v>
      </c>
    </row>
    <row r="227" spans="2:65" s="28" customFormat="1" ht="37.799999999999997" customHeight="1">
      <c r="B227" s="149"/>
      <c r="C227" s="167" t="s">
        <v>763</v>
      </c>
      <c r="D227" s="167" t="s">
        <v>431</v>
      </c>
      <c r="E227" s="168" t="s">
        <v>1523</v>
      </c>
      <c r="F227" s="169" t="s">
        <v>1524</v>
      </c>
      <c r="G227" s="170" t="s">
        <v>250</v>
      </c>
      <c r="H227" s="171">
        <v>10</v>
      </c>
      <c r="I227" s="171">
        <v>29.4</v>
      </c>
      <c r="J227" s="171">
        <f t="shared" si="30"/>
        <v>294</v>
      </c>
      <c r="K227" s="172"/>
      <c r="L227" s="173"/>
      <c r="M227" s="174"/>
      <c r="N227" s="175" t="s">
        <v>38</v>
      </c>
      <c r="O227" s="158">
        <v>0</v>
      </c>
      <c r="P227" s="158">
        <f t="shared" si="31"/>
        <v>0</v>
      </c>
      <c r="Q227" s="158">
        <v>0</v>
      </c>
      <c r="R227" s="158">
        <f t="shared" si="32"/>
        <v>0</v>
      </c>
      <c r="S227" s="158">
        <v>0</v>
      </c>
      <c r="T227" s="159">
        <f t="shared" si="33"/>
        <v>0</v>
      </c>
      <c r="AR227" s="160" t="s">
        <v>1262</v>
      </c>
      <c r="AT227" s="160" t="s">
        <v>431</v>
      </c>
      <c r="AU227" s="160" t="s">
        <v>85</v>
      </c>
      <c r="AY227" s="16" t="s">
        <v>149</v>
      </c>
      <c r="BE227" s="161">
        <f t="shared" si="34"/>
        <v>0</v>
      </c>
      <c r="BF227" s="161">
        <f t="shared" si="35"/>
        <v>294</v>
      </c>
      <c r="BG227" s="161">
        <f t="shared" si="36"/>
        <v>0</v>
      </c>
      <c r="BH227" s="161">
        <f t="shared" si="37"/>
        <v>0</v>
      </c>
      <c r="BI227" s="161">
        <f t="shared" si="38"/>
        <v>0</v>
      </c>
      <c r="BJ227" s="16" t="s">
        <v>85</v>
      </c>
      <c r="BK227" s="162">
        <f t="shared" si="39"/>
        <v>294</v>
      </c>
      <c r="BL227" s="16" t="s">
        <v>625</v>
      </c>
      <c r="BM227" s="160" t="s">
        <v>1160</v>
      </c>
    </row>
    <row r="228" spans="2:65" s="28" customFormat="1" ht="37.799999999999997" customHeight="1">
      <c r="B228" s="149"/>
      <c r="C228" s="167" t="s">
        <v>657</v>
      </c>
      <c r="D228" s="167" t="s">
        <v>431</v>
      </c>
      <c r="E228" s="168" t="s">
        <v>1525</v>
      </c>
      <c r="F228" s="169" t="s">
        <v>1526</v>
      </c>
      <c r="G228" s="170" t="s">
        <v>250</v>
      </c>
      <c r="H228" s="171">
        <v>8</v>
      </c>
      <c r="I228" s="171">
        <v>48.9</v>
      </c>
      <c r="J228" s="171">
        <f t="shared" si="30"/>
        <v>391.2</v>
      </c>
      <c r="K228" s="172"/>
      <c r="L228" s="173"/>
      <c r="M228" s="174"/>
      <c r="N228" s="175" t="s">
        <v>38</v>
      </c>
      <c r="O228" s="158">
        <v>0</v>
      </c>
      <c r="P228" s="158">
        <f t="shared" si="31"/>
        <v>0</v>
      </c>
      <c r="Q228" s="158">
        <v>0</v>
      </c>
      <c r="R228" s="158">
        <f t="shared" si="32"/>
        <v>0</v>
      </c>
      <c r="S228" s="158">
        <v>0</v>
      </c>
      <c r="T228" s="159">
        <f t="shared" si="33"/>
        <v>0</v>
      </c>
      <c r="AR228" s="160" t="s">
        <v>1262</v>
      </c>
      <c r="AT228" s="160" t="s">
        <v>431</v>
      </c>
      <c r="AU228" s="160" t="s">
        <v>85</v>
      </c>
      <c r="AY228" s="16" t="s">
        <v>149</v>
      </c>
      <c r="BE228" s="161">
        <f t="shared" si="34"/>
        <v>0</v>
      </c>
      <c r="BF228" s="161">
        <f t="shared" si="35"/>
        <v>391.2</v>
      </c>
      <c r="BG228" s="161">
        <f t="shared" si="36"/>
        <v>0</v>
      </c>
      <c r="BH228" s="161">
        <f t="shared" si="37"/>
        <v>0</v>
      </c>
      <c r="BI228" s="161">
        <f t="shared" si="38"/>
        <v>0</v>
      </c>
      <c r="BJ228" s="16" t="s">
        <v>85</v>
      </c>
      <c r="BK228" s="162">
        <f t="shared" si="39"/>
        <v>391.2</v>
      </c>
      <c r="BL228" s="16" t="s">
        <v>625</v>
      </c>
      <c r="BM228" s="160" t="s">
        <v>1170</v>
      </c>
    </row>
    <row r="229" spans="2:65" s="28" customFormat="1" ht="24.15" customHeight="1">
      <c r="B229" s="149"/>
      <c r="C229" s="150" t="s">
        <v>770</v>
      </c>
      <c r="D229" s="150" t="s">
        <v>151</v>
      </c>
      <c r="E229" s="151" t="s">
        <v>1527</v>
      </c>
      <c r="F229" s="152" t="s">
        <v>1528</v>
      </c>
      <c r="G229" s="153" t="s">
        <v>250</v>
      </c>
      <c r="H229" s="154">
        <v>19</v>
      </c>
      <c r="I229" s="154">
        <v>6.6619999999999999</v>
      </c>
      <c r="J229" s="154">
        <f t="shared" si="30"/>
        <v>126.578</v>
      </c>
      <c r="K229" s="155"/>
      <c r="L229" s="29"/>
      <c r="M229" s="156"/>
      <c r="N229" s="157" t="s">
        <v>38</v>
      </c>
      <c r="O229" s="158">
        <v>0</v>
      </c>
      <c r="P229" s="158">
        <f t="shared" si="31"/>
        <v>0</v>
      </c>
      <c r="Q229" s="158">
        <v>0</v>
      </c>
      <c r="R229" s="158">
        <f t="shared" si="32"/>
        <v>0</v>
      </c>
      <c r="S229" s="158">
        <v>0</v>
      </c>
      <c r="T229" s="159">
        <f t="shared" si="33"/>
        <v>0</v>
      </c>
      <c r="AR229" s="160" t="s">
        <v>625</v>
      </c>
      <c r="AT229" s="160" t="s">
        <v>151</v>
      </c>
      <c r="AU229" s="160" t="s">
        <v>85</v>
      </c>
      <c r="AY229" s="16" t="s">
        <v>149</v>
      </c>
      <c r="BE229" s="161">
        <f t="shared" si="34"/>
        <v>0</v>
      </c>
      <c r="BF229" s="161">
        <f t="shared" si="35"/>
        <v>126.578</v>
      </c>
      <c r="BG229" s="161">
        <f t="shared" si="36"/>
        <v>0</v>
      </c>
      <c r="BH229" s="161">
        <f t="shared" si="37"/>
        <v>0</v>
      </c>
      <c r="BI229" s="161">
        <f t="shared" si="38"/>
        <v>0</v>
      </c>
      <c r="BJ229" s="16" t="s">
        <v>85</v>
      </c>
      <c r="BK229" s="162">
        <f t="shared" si="39"/>
        <v>126.578</v>
      </c>
      <c r="BL229" s="16" t="s">
        <v>625</v>
      </c>
      <c r="BM229" s="160" t="s">
        <v>1178</v>
      </c>
    </row>
    <row r="230" spans="2:65" s="28" customFormat="1" ht="37.799999999999997" customHeight="1">
      <c r="B230" s="149"/>
      <c r="C230" s="167" t="s">
        <v>772</v>
      </c>
      <c r="D230" s="167" t="s">
        <v>431</v>
      </c>
      <c r="E230" s="168" t="s">
        <v>1529</v>
      </c>
      <c r="F230" s="169" t="s">
        <v>1530</v>
      </c>
      <c r="G230" s="170" t="s">
        <v>250</v>
      </c>
      <c r="H230" s="171">
        <v>14</v>
      </c>
      <c r="I230" s="171">
        <v>83.9</v>
      </c>
      <c r="J230" s="171">
        <f t="shared" si="30"/>
        <v>1174.5999999999999</v>
      </c>
      <c r="K230" s="172"/>
      <c r="L230" s="173"/>
      <c r="M230" s="174"/>
      <c r="N230" s="175" t="s">
        <v>38</v>
      </c>
      <c r="O230" s="158">
        <v>0</v>
      </c>
      <c r="P230" s="158">
        <f t="shared" si="31"/>
        <v>0</v>
      </c>
      <c r="Q230" s="158">
        <v>0</v>
      </c>
      <c r="R230" s="158">
        <f t="shared" si="32"/>
        <v>0</v>
      </c>
      <c r="S230" s="158">
        <v>0</v>
      </c>
      <c r="T230" s="159">
        <f t="shared" si="33"/>
        <v>0</v>
      </c>
      <c r="AR230" s="160" t="s">
        <v>1262</v>
      </c>
      <c r="AT230" s="160" t="s">
        <v>431</v>
      </c>
      <c r="AU230" s="160" t="s">
        <v>85</v>
      </c>
      <c r="AY230" s="16" t="s">
        <v>149</v>
      </c>
      <c r="BE230" s="161">
        <f t="shared" si="34"/>
        <v>0</v>
      </c>
      <c r="BF230" s="161">
        <f t="shared" si="35"/>
        <v>1174.5999999999999</v>
      </c>
      <c r="BG230" s="161">
        <f t="shared" si="36"/>
        <v>0</v>
      </c>
      <c r="BH230" s="161">
        <f t="shared" si="37"/>
        <v>0</v>
      </c>
      <c r="BI230" s="161">
        <f t="shared" si="38"/>
        <v>0</v>
      </c>
      <c r="BJ230" s="16" t="s">
        <v>85</v>
      </c>
      <c r="BK230" s="162">
        <f t="shared" si="39"/>
        <v>1174.5999999999999</v>
      </c>
      <c r="BL230" s="16" t="s">
        <v>625</v>
      </c>
      <c r="BM230" s="160" t="s">
        <v>1187</v>
      </c>
    </row>
    <row r="231" spans="2:65" s="28" customFormat="1" ht="24.15" customHeight="1">
      <c r="B231" s="149"/>
      <c r="C231" s="167" t="s">
        <v>776</v>
      </c>
      <c r="D231" s="167" t="s">
        <v>431</v>
      </c>
      <c r="E231" s="168" t="s">
        <v>1531</v>
      </c>
      <c r="F231" s="169" t="s">
        <v>1532</v>
      </c>
      <c r="G231" s="170" t="s">
        <v>250</v>
      </c>
      <c r="H231" s="171">
        <v>5</v>
      </c>
      <c r="I231" s="171">
        <v>124.1</v>
      </c>
      <c r="J231" s="171">
        <f t="shared" si="30"/>
        <v>620.5</v>
      </c>
      <c r="K231" s="172"/>
      <c r="L231" s="173"/>
      <c r="M231" s="174"/>
      <c r="N231" s="175" t="s">
        <v>38</v>
      </c>
      <c r="O231" s="158">
        <v>0</v>
      </c>
      <c r="P231" s="158">
        <f t="shared" si="31"/>
        <v>0</v>
      </c>
      <c r="Q231" s="158">
        <v>0</v>
      </c>
      <c r="R231" s="158">
        <f t="shared" si="32"/>
        <v>0</v>
      </c>
      <c r="S231" s="158">
        <v>0</v>
      </c>
      <c r="T231" s="159">
        <f t="shared" si="33"/>
        <v>0</v>
      </c>
      <c r="AR231" s="160" t="s">
        <v>1262</v>
      </c>
      <c r="AT231" s="160" t="s">
        <v>431</v>
      </c>
      <c r="AU231" s="160" t="s">
        <v>85</v>
      </c>
      <c r="AY231" s="16" t="s">
        <v>149</v>
      </c>
      <c r="BE231" s="161">
        <f t="shared" si="34"/>
        <v>0</v>
      </c>
      <c r="BF231" s="161">
        <f t="shared" si="35"/>
        <v>620.5</v>
      </c>
      <c r="BG231" s="161">
        <f t="shared" si="36"/>
        <v>0</v>
      </c>
      <c r="BH231" s="161">
        <f t="shared" si="37"/>
        <v>0</v>
      </c>
      <c r="BI231" s="161">
        <f t="shared" si="38"/>
        <v>0</v>
      </c>
      <c r="BJ231" s="16" t="s">
        <v>85</v>
      </c>
      <c r="BK231" s="162">
        <f t="shared" si="39"/>
        <v>620.5</v>
      </c>
      <c r="BL231" s="16" t="s">
        <v>625</v>
      </c>
      <c r="BM231" s="160" t="s">
        <v>1533</v>
      </c>
    </row>
    <row r="232" spans="2:65" s="28" customFormat="1" ht="21.75" customHeight="1">
      <c r="B232" s="149"/>
      <c r="C232" s="150" t="s">
        <v>778</v>
      </c>
      <c r="D232" s="150" t="s">
        <v>151</v>
      </c>
      <c r="E232" s="151" t="s">
        <v>1534</v>
      </c>
      <c r="F232" s="152" t="s">
        <v>1535</v>
      </c>
      <c r="G232" s="153" t="s">
        <v>250</v>
      </c>
      <c r="H232" s="154">
        <v>1</v>
      </c>
      <c r="I232" s="154">
        <v>9.4220000000000006</v>
      </c>
      <c r="J232" s="154">
        <f t="shared" ref="J232:J263" si="40">ROUND(I232*H232,3)</f>
        <v>9.4220000000000006</v>
      </c>
      <c r="K232" s="155"/>
      <c r="L232" s="29"/>
      <c r="M232" s="156"/>
      <c r="N232" s="157" t="s">
        <v>38</v>
      </c>
      <c r="O232" s="158">
        <v>0</v>
      </c>
      <c r="P232" s="158">
        <f t="shared" ref="P232:P263" si="41">O232*H232</f>
        <v>0</v>
      </c>
      <c r="Q232" s="158">
        <v>0</v>
      </c>
      <c r="R232" s="158">
        <f t="shared" ref="R232:R263" si="42">Q232*H232</f>
        <v>0</v>
      </c>
      <c r="S232" s="158">
        <v>0</v>
      </c>
      <c r="T232" s="159">
        <f t="shared" ref="T232:T263" si="43">S232*H232</f>
        <v>0</v>
      </c>
      <c r="AR232" s="160" t="s">
        <v>625</v>
      </c>
      <c r="AT232" s="160" t="s">
        <v>151</v>
      </c>
      <c r="AU232" s="160" t="s">
        <v>85</v>
      </c>
      <c r="AY232" s="16" t="s">
        <v>149</v>
      </c>
      <c r="BE232" s="161">
        <f t="shared" ref="BE232:BE267" si="44">IF(N232="základná",J232,0)</f>
        <v>0</v>
      </c>
      <c r="BF232" s="161">
        <f t="shared" ref="BF232:BF267" si="45">IF(N232="znížená",J232,0)</f>
        <v>9.4220000000000006</v>
      </c>
      <c r="BG232" s="161">
        <f t="shared" ref="BG232:BG267" si="46">IF(N232="zákl. prenesená",J232,0)</f>
        <v>0</v>
      </c>
      <c r="BH232" s="161">
        <f t="shared" ref="BH232:BH267" si="47">IF(N232="zníž. prenesená",J232,0)</f>
        <v>0</v>
      </c>
      <c r="BI232" s="161">
        <f t="shared" ref="BI232:BI267" si="48">IF(N232="nulová",J232,0)</f>
        <v>0</v>
      </c>
      <c r="BJ232" s="16" t="s">
        <v>85</v>
      </c>
      <c r="BK232" s="162">
        <f t="shared" ref="BK232:BK267" si="49">ROUND(I232*H232,3)</f>
        <v>9.4220000000000006</v>
      </c>
      <c r="BL232" s="16" t="s">
        <v>625</v>
      </c>
      <c r="BM232" s="160" t="s">
        <v>1536</v>
      </c>
    </row>
    <row r="233" spans="2:65" s="28" customFormat="1" ht="16.5" customHeight="1">
      <c r="B233" s="149"/>
      <c r="C233" s="150" t="s">
        <v>782</v>
      </c>
      <c r="D233" s="150" t="s">
        <v>151</v>
      </c>
      <c r="E233" s="151" t="s">
        <v>1537</v>
      </c>
      <c r="F233" s="152" t="s">
        <v>1538</v>
      </c>
      <c r="G233" s="153" t="s">
        <v>250</v>
      </c>
      <c r="H233" s="154">
        <v>60</v>
      </c>
      <c r="I233" s="154">
        <v>17.091000000000001</v>
      </c>
      <c r="J233" s="154">
        <f t="shared" si="40"/>
        <v>1025.46</v>
      </c>
      <c r="K233" s="155"/>
      <c r="L233" s="29"/>
      <c r="M233" s="156"/>
      <c r="N233" s="157" t="s">
        <v>38</v>
      </c>
      <c r="O233" s="158">
        <v>0</v>
      </c>
      <c r="P233" s="158">
        <f t="shared" si="41"/>
        <v>0</v>
      </c>
      <c r="Q233" s="158">
        <v>0</v>
      </c>
      <c r="R233" s="158">
        <f t="shared" si="42"/>
        <v>0</v>
      </c>
      <c r="S233" s="158">
        <v>0</v>
      </c>
      <c r="T233" s="159">
        <f t="shared" si="43"/>
        <v>0</v>
      </c>
      <c r="AR233" s="160" t="s">
        <v>625</v>
      </c>
      <c r="AT233" s="160" t="s">
        <v>151</v>
      </c>
      <c r="AU233" s="160" t="s">
        <v>85</v>
      </c>
      <c r="AY233" s="16" t="s">
        <v>149</v>
      </c>
      <c r="BE233" s="161">
        <f t="shared" si="44"/>
        <v>0</v>
      </c>
      <c r="BF233" s="161">
        <f t="shared" si="45"/>
        <v>1025.46</v>
      </c>
      <c r="BG233" s="161">
        <f t="shared" si="46"/>
        <v>0</v>
      </c>
      <c r="BH233" s="161">
        <f t="shared" si="47"/>
        <v>0</v>
      </c>
      <c r="BI233" s="161">
        <f t="shared" si="48"/>
        <v>0</v>
      </c>
      <c r="BJ233" s="16" t="s">
        <v>85</v>
      </c>
      <c r="BK233" s="162">
        <f t="shared" si="49"/>
        <v>1025.46</v>
      </c>
      <c r="BL233" s="16" t="s">
        <v>625</v>
      </c>
      <c r="BM233" s="160" t="s">
        <v>1539</v>
      </c>
    </row>
    <row r="234" spans="2:65" s="28" customFormat="1" ht="16.5" customHeight="1">
      <c r="B234" s="149"/>
      <c r="C234" s="150" t="s">
        <v>786</v>
      </c>
      <c r="D234" s="150" t="s">
        <v>151</v>
      </c>
      <c r="E234" s="151" t="s">
        <v>1540</v>
      </c>
      <c r="F234" s="152" t="s">
        <v>1541</v>
      </c>
      <c r="G234" s="153" t="s">
        <v>250</v>
      </c>
      <c r="H234" s="154">
        <v>25</v>
      </c>
      <c r="I234" s="154">
        <v>13.804</v>
      </c>
      <c r="J234" s="154">
        <f t="shared" si="40"/>
        <v>345.1</v>
      </c>
      <c r="K234" s="155"/>
      <c r="L234" s="29"/>
      <c r="M234" s="156"/>
      <c r="N234" s="157" t="s">
        <v>38</v>
      </c>
      <c r="O234" s="158">
        <v>0</v>
      </c>
      <c r="P234" s="158">
        <f t="shared" si="41"/>
        <v>0</v>
      </c>
      <c r="Q234" s="158">
        <v>0</v>
      </c>
      <c r="R234" s="158">
        <f t="shared" si="42"/>
        <v>0</v>
      </c>
      <c r="S234" s="158">
        <v>0</v>
      </c>
      <c r="T234" s="159">
        <f t="shared" si="43"/>
        <v>0</v>
      </c>
      <c r="AR234" s="160" t="s">
        <v>625</v>
      </c>
      <c r="AT234" s="160" t="s">
        <v>151</v>
      </c>
      <c r="AU234" s="160" t="s">
        <v>85</v>
      </c>
      <c r="AY234" s="16" t="s">
        <v>149</v>
      </c>
      <c r="BE234" s="161">
        <f t="shared" si="44"/>
        <v>0</v>
      </c>
      <c r="BF234" s="161">
        <f t="shared" si="45"/>
        <v>345.1</v>
      </c>
      <c r="BG234" s="161">
        <f t="shared" si="46"/>
        <v>0</v>
      </c>
      <c r="BH234" s="161">
        <f t="shared" si="47"/>
        <v>0</v>
      </c>
      <c r="BI234" s="161">
        <f t="shared" si="48"/>
        <v>0</v>
      </c>
      <c r="BJ234" s="16" t="s">
        <v>85</v>
      </c>
      <c r="BK234" s="162">
        <f t="shared" si="49"/>
        <v>345.1</v>
      </c>
      <c r="BL234" s="16" t="s">
        <v>625</v>
      </c>
      <c r="BM234" s="160" t="s">
        <v>1542</v>
      </c>
    </row>
    <row r="235" spans="2:65" s="28" customFormat="1" ht="21.75" customHeight="1">
      <c r="B235" s="149"/>
      <c r="C235" s="150" t="s">
        <v>790</v>
      </c>
      <c r="D235" s="150" t="s">
        <v>151</v>
      </c>
      <c r="E235" s="151" t="s">
        <v>1543</v>
      </c>
      <c r="F235" s="152" t="s">
        <v>1544</v>
      </c>
      <c r="G235" s="153" t="s">
        <v>250</v>
      </c>
      <c r="H235" s="154">
        <v>49</v>
      </c>
      <c r="I235" s="154">
        <v>10.08</v>
      </c>
      <c r="J235" s="154">
        <f t="shared" si="40"/>
        <v>493.92</v>
      </c>
      <c r="K235" s="155"/>
      <c r="L235" s="29"/>
      <c r="M235" s="156"/>
      <c r="N235" s="157" t="s">
        <v>38</v>
      </c>
      <c r="O235" s="158">
        <v>0</v>
      </c>
      <c r="P235" s="158">
        <f t="shared" si="41"/>
        <v>0</v>
      </c>
      <c r="Q235" s="158">
        <v>0</v>
      </c>
      <c r="R235" s="158">
        <f t="shared" si="42"/>
        <v>0</v>
      </c>
      <c r="S235" s="158">
        <v>0</v>
      </c>
      <c r="T235" s="159">
        <f t="shared" si="43"/>
        <v>0</v>
      </c>
      <c r="AR235" s="160" t="s">
        <v>625</v>
      </c>
      <c r="AT235" s="160" t="s">
        <v>151</v>
      </c>
      <c r="AU235" s="160" t="s">
        <v>85</v>
      </c>
      <c r="AY235" s="16" t="s">
        <v>149</v>
      </c>
      <c r="BE235" s="161">
        <f t="shared" si="44"/>
        <v>0</v>
      </c>
      <c r="BF235" s="161">
        <f t="shared" si="45"/>
        <v>493.92</v>
      </c>
      <c r="BG235" s="161">
        <f t="shared" si="46"/>
        <v>0</v>
      </c>
      <c r="BH235" s="161">
        <f t="shared" si="47"/>
        <v>0</v>
      </c>
      <c r="BI235" s="161">
        <f t="shared" si="48"/>
        <v>0</v>
      </c>
      <c r="BJ235" s="16" t="s">
        <v>85</v>
      </c>
      <c r="BK235" s="162">
        <f t="shared" si="49"/>
        <v>493.92</v>
      </c>
      <c r="BL235" s="16" t="s">
        <v>625</v>
      </c>
      <c r="BM235" s="160" t="s">
        <v>1545</v>
      </c>
    </row>
    <row r="236" spans="2:65" s="28" customFormat="1" ht="21.75" customHeight="1">
      <c r="B236" s="149"/>
      <c r="C236" s="150" t="s">
        <v>794</v>
      </c>
      <c r="D236" s="150" t="s">
        <v>151</v>
      </c>
      <c r="E236" s="151" t="s">
        <v>1546</v>
      </c>
      <c r="F236" s="152" t="s">
        <v>1547</v>
      </c>
      <c r="G236" s="153" t="s">
        <v>250</v>
      </c>
      <c r="H236" s="154">
        <v>5</v>
      </c>
      <c r="I236" s="154">
        <v>21.254000000000001</v>
      </c>
      <c r="J236" s="154">
        <f t="shared" si="40"/>
        <v>106.27</v>
      </c>
      <c r="K236" s="155"/>
      <c r="L236" s="29"/>
      <c r="M236" s="156"/>
      <c r="N236" s="157" t="s">
        <v>38</v>
      </c>
      <c r="O236" s="158">
        <v>0</v>
      </c>
      <c r="P236" s="158">
        <f t="shared" si="41"/>
        <v>0</v>
      </c>
      <c r="Q236" s="158">
        <v>0</v>
      </c>
      <c r="R236" s="158">
        <f t="shared" si="42"/>
        <v>0</v>
      </c>
      <c r="S236" s="158">
        <v>0</v>
      </c>
      <c r="T236" s="159">
        <f t="shared" si="43"/>
        <v>0</v>
      </c>
      <c r="AR236" s="160" t="s">
        <v>625</v>
      </c>
      <c r="AT236" s="160" t="s">
        <v>151</v>
      </c>
      <c r="AU236" s="160" t="s">
        <v>85</v>
      </c>
      <c r="AY236" s="16" t="s">
        <v>149</v>
      </c>
      <c r="BE236" s="161">
        <f t="shared" si="44"/>
        <v>0</v>
      </c>
      <c r="BF236" s="161">
        <f t="shared" si="45"/>
        <v>106.27</v>
      </c>
      <c r="BG236" s="161">
        <f t="shared" si="46"/>
        <v>0</v>
      </c>
      <c r="BH236" s="161">
        <f t="shared" si="47"/>
        <v>0</v>
      </c>
      <c r="BI236" s="161">
        <f t="shared" si="48"/>
        <v>0</v>
      </c>
      <c r="BJ236" s="16" t="s">
        <v>85</v>
      </c>
      <c r="BK236" s="162">
        <f t="shared" si="49"/>
        <v>106.27</v>
      </c>
      <c r="BL236" s="16" t="s">
        <v>625</v>
      </c>
      <c r="BM236" s="160" t="s">
        <v>1548</v>
      </c>
    </row>
    <row r="237" spans="2:65" s="28" customFormat="1" ht="24.15" customHeight="1">
      <c r="B237" s="149"/>
      <c r="C237" s="167" t="s">
        <v>798</v>
      </c>
      <c r="D237" s="167" t="s">
        <v>431</v>
      </c>
      <c r="E237" s="168" t="s">
        <v>1549</v>
      </c>
      <c r="F237" s="169" t="s">
        <v>1550</v>
      </c>
      <c r="G237" s="170" t="s">
        <v>250</v>
      </c>
      <c r="H237" s="171">
        <v>5</v>
      </c>
      <c r="I237" s="171">
        <v>3.2</v>
      </c>
      <c r="J237" s="171">
        <f t="shared" si="40"/>
        <v>16</v>
      </c>
      <c r="K237" s="172"/>
      <c r="L237" s="173"/>
      <c r="M237" s="174"/>
      <c r="N237" s="175" t="s">
        <v>38</v>
      </c>
      <c r="O237" s="158">
        <v>0</v>
      </c>
      <c r="P237" s="158">
        <f t="shared" si="41"/>
        <v>0</v>
      </c>
      <c r="Q237" s="158">
        <v>0</v>
      </c>
      <c r="R237" s="158">
        <f t="shared" si="42"/>
        <v>0</v>
      </c>
      <c r="S237" s="158">
        <v>0</v>
      </c>
      <c r="T237" s="159">
        <f t="shared" si="43"/>
        <v>0</v>
      </c>
      <c r="AR237" s="160" t="s">
        <v>1262</v>
      </c>
      <c r="AT237" s="160" t="s">
        <v>431</v>
      </c>
      <c r="AU237" s="160" t="s">
        <v>85</v>
      </c>
      <c r="AY237" s="16" t="s">
        <v>149</v>
      </c>
      <c r="BE237" s="161">
        <f t="shared" si="44"/>
        <v>0</v>
      </c>
      <c r="BF237" s="161">
        <f t="shared" si="45"/>
        <v>16</v>
      </c>
      <c r="BG237" s="161">
        <f t="shared" si="46"/>
        <v>0</v>
      </c>
      <c r="BH237" s="161">
        <f t="shared" si="47"/>
        <v>0</v>
      </c>
      <c r="BI237" s="161">
        <f t="shared" si="48"/>
        <v>0</v>
      </c>
      <c r="BJ237" s="16" t="s">
        <v>85</v>
      </c>
      <c r="BK237" s="162">
        <f t="shared" si="49"/>
        <v>16</v>
      </c>
      <c r="BL237" s="16" t="s">
        <v>625</v>
      </c>
      <c r="BM237" s="160" t="s">
        <v>1551</v>
      </c>
    </row>
    <row r="238" spans="2:65" s="28" customFormat="1" ht="16.5" customHeight="1">
      <c r="B238" s="149"/>
      <c r="C238" s="167" t="s">
        <v>802</v>
      </c>
      <c r="D238" s="167" t="s">
        <v>431</v>
      </c>
      <c r="E238" s="168" t="s">
        <v>1552</v>
      </c>
      <c r="F238" s="169" t="s">
        <v>1553</v>
      </c>
      <c r="G238" s="170" t="s">
        <v>250</v>
      </c>
      <c r="H238" s="171">
        <v>5</v>
      </c>
      <c r="I238" s="171">
        <v>9.0429999999999993</v>
      </c>
      <c r="J238" s="171">
        <f t="shared" si="40"/>
        <v>45.215000000000003</v>
      </c>
      <c r="K238" s="172"/>
      <c r="L238" s="173"/>
      <c r="M238" s="174"/>
      <c r="N238" s="175" t="s">
        <v>38</v>
      </c>
      <c r="O238" s="158">
        <v>0</v>
      </c>
      <c r="P238" s="158">
        <f t="shared" si="41"/>
        <v>0</v>
      </c>
      <c r="Q238" s="158">
        <v>0</v>
      </c>
      <c r="R238" s="158">
        <f t="shared" si="42"/>
        <v>0</v>
      </c>
      <c r="S238" s="158">
        <v>0</v>
      </c>
      <c r="T238" s="159">
        <f t="shared" si="43"/>
        <v>0</v>
      </c>
      <c r="AR238" s="160" t="s">
        <v>1262</v>
      </c>
      <c r="AT238" s="160" t="s">
        <v>431</v>
      </c>
      <c r="AU238" s="160" t="s">
        <v>85</v>
      </c>
      <c r="AY238" s="16" t="s">
        <v>149</v>
      </c>
      <c r="BE238" s="161">
        <f t="shared" si="44"/>
        <v>0</v>
      </c>
      <c r="BF238" s="161">
        <f t="shared" si="45"/>
        <v>45.215000000000003</v>
      </c>
      <c r="BG238" s="161">
        <f t="shared" si="46"/>
        <v>0</v>
      </c>
      <c r="BH238" s="161">
        <f t="shared" si="47"/>
        <v>0</v>
      </c>
      <c r="BI238" s="161">
        <f t="shared" si="48"/>
        <v>0</v>
      </c>
      <c r="BJ238" s="16" t="s">
        <v>85</v>
      </c>
      <c r="BK238" s="162">
        <f t="shared" si="49"/>
        <v>45.215000000000003</v>
      </c>
      <c r="BL238" s="16" t="s">
        <v>625</v>
      </c>
      <c r="BM238" s="160" t="s">
        <v>1554</v>
      </c>
    </row>
    <row r="239" spans="2:65" s="28" customFormat="1" ht="24.15" customHeight="1">
      <c r="B239" s="149"/>
      <c r="C239" s="150" t="s">
        <v>806</v>
      </c>
      <c r="D239" s="150" t="s">
        <v>151</v>
      </c>
      <c r="E239" s="151" t="s">
        <v>1555</v>
      </c>
      <c r="F239" s="152" t="s">
        <v>1556</v>
      </c>
      <c r="G239" s="153" t="s">
        <v>159</v>
      </c>
      <c r="H239" s="154">
        <v>10</v>
      </c>
      <c r="I239" s="154">
        <v>0.745</v>
      </c>
      <c r="J239" s="154">
        <f t="shared" si="40"/>
        <v>7.45</v>
      </c>
      <c r="K239" s="155"/>
      <c r="L239" s="29"/>
      <c r="M239" s="156"/>
      <c r="N239" s="157" t="s">
        <v>38</v>
      </c>
      <c r="O239" s="158">
        <v>0</v>
      </c>
      <c r="P239" s="158">
        <f t="shared" si="41"/>
        <v>0</v>
      </c>
      <c r="Q239" s="158">
        <v>0</v>
      </c>
      <c r="R239" s="158">
        <f t="shared" si="42"/>
        <v>0</v>
      </c>
      <c r="S239" s="158">
        <v>0</v>
      </c>
      <c r="T239" s="159">
        <f t="shared" si="43"/>
        <v>0</v>
      </c>
      <c r="AR239" s="160" t="s">
        <v>625</v>
      </c>
      <c r="AT239" s="160" t="s">
        <v>151</v>
      </c>
      <c r="AU239" s="160" t="s">
        <v>85</v>
      </c>
      <c r="AY239" s="16" t="s">
        <v>149</v>
      </c>
      <c r="BE239" s="161">
        <f t="shared" si="44"/>
        <v>0</v>
      </c>
      <c r="BF239" s="161">
        <f t="shared" si="45"/>
        <v>7.45</v>
      </c>
      <c r="BG239" s="161">
        <f t="shared" si="46"/>
        <v>0</v>
      </c>
      <c r="BH239" s="161">
        <f t="shared" si="47"/>
        <v>0</v>
      </c>
      <c r="BI239" s="161">
        <f t="shared" si="48"/>
        <v>0</v>
      </c>
      <c r="BJ239" s="16" t="s">
        <v>85</v>
      </c>
      <c r="BK239" s="162">
        <f t="shared" si="49"/>
        <v>7.45</v>
      </c>
      <c r="BL239" s="16" t="s">
        <v>625</v>
      </c>
      <c r="BM239" s="160" t="s">
        <v>1557</v>
      </c>
    </row>
    <row r="240" spans="2:65" s="28" customFormat="1" ht="24.15" customHeight="1">
      <c r="B240" s="149"/>
      <c r="C240" s="167" t="s">
        <v>810</v>
      </c>
      <c r="D240" s="167" t="s">
        <v>431</v>
      </c>
      <c r="E240" s="168" t="s">
        <v>1558</v>
      </c>
      <c r="F240" s="169" t="s">
        <v>1559</v>
      </c>
      <c r="G240" s="170" t="s">
        <v>159</v>
      </c>
      <c r="H240" s="171">
        <v>10</v>
      </c>
      <c r="I240" s="171">
        <v>2.8330000000000002</v>
      </c>
      <c r="J240" s="171">
        <f t="shared" si="40"/>
        <v>28.33</v>
      </c>
      <c r="K240" s="172"/>
      <c r="L240" s="173"/>
      <c r="M240" s="174"/>
      <c r="N240" s="175" t="s">
        <v>38</v>
      </c>
      <c r="O240" s="158">
        <v>0</v>
      </c>
      <c r="P240" s="158">
        <f t="shared" si="41"/>
        <v>0</v>
      </c>
      <c r="Q240" s="158">
        <v>0</v>
      </c>
      <c r="R240" s="158">
        <f t="shared" si="42"/>
        <v>0</v>
      </c>
      <c r="S240" s="158">
        <v>0</v>
      </c>
      <c r="T240" s="159">
        <f t="shared" si="43"/>
        <v>0</v>
      </c>
      <c r="AR240" s="160" t="s">
        <v>1262</v>
      </c>
      <c r="AT240" s="160" t="s">
        <v>431</v>
      </c>
      <c r="AU240" s="160" t="s">
        <v>85</v>
      </c>
      <c r="AY240" s="16" t="s">
        <v>149</v>
      </c>
      <c r="BE240" s="161">
        <f t="shared" si="44"/>
        <v>0</v>
      </c>
      <c r="BF240" s="161">
        <f t="shared" si="45"/>
        <v>28.33</v>
      </c>
      <c r="BG240" s="161">
        <f t="shared" si="46"/>
        <v>0</v>
      </c>
      <c r="BH240" s="161">
        <f t="shared" si="47"/>
        <v>0</v>
      </c>
      <c r="BI240" s="161">
        <f t="shared" si="48"/>
        <v>0</v>
      </c>
      <c r="BJ240" s="16" t="s">
        <v>85</v>
      </c>
      <c r="BK240" s="162">
        <f t="shared" si="49"/>
        <v>28.33</v>
      </c>
      <c r="BL240" s="16" t="s">
        <v>625</v>
      </c>
      <c r="BM240" s="160" t="s">
        <v>1560</v>
      </c>
    </row>
    <row r="241" spans="2:65" s="28" customFormat="1" ht="24.15" customHeight="1">
      <c r="B241" s="149"/>
      <c r="C241" s="150" t="s">
        <v>814</v>
      </c>
      <c r="D241" s="150" t="s">
        <v>151</v>
      </c>
      <c r="E241" s="151" t="s">
        <v>1561</v>
      </c>
      <c r="F241" s="152" t="s">
        <v>1562</v>
      </c>
      <c r="G241" s="153" t="s">
        <v>159</v>
      </c>
      <c r="H241" s="154">
        <v>30</v>
      </c>
      <c r="I241" s="154">
        <v>0.70099999999999996</v>
      </c>
      <c r="J241" s="154">
        <f t="shared" si="40"/>
        <v>21.03</v>
      </c>
      <c r="K241" s="155"/>
      <c r="L241" s="29"/>
      <c r="M241" s="156"/>
      <c r="N241" s="157" t="s">
        <v>38</v>
      </c>
      <c r="O241" s="158">
        <v>0</v>
      </c>
      <c r="P241" s="158">
        <f t="shared" si="41"/>
        <v>0</v>
      </c>
      <c r="Q241" s="158">
        <v>0</v>
      </c>
      <c r="R241" s="158">
        <f t="shared" si="42"/>
        <v>0</v>
      </c>
      <c r="S241" s="158">
        <v>0</v>
      </c>
      <c r="T241" s="159">
        <f t="shared" si="43"/>
        <v>0</v>
      </c>
      <c r="AR241" s="160" t="s">
        <v>625</v>
      </c>
      <c r="AT241" s="160" t="s">
        <v>151</v>
      </c>
      <c r="AU241" s="160" t="s">
        <v>85</v>
      </c>
      <c r="AY241" s="16" t="s">
        <v>149</v>
      </c>
      <c r="BE241" s="161">
        <f t="shared" si="44"/>
        <v>0</v>
      </c>
      <c r="BF241" s="161">
        <f t="shared" si="45"/>
        <v>21.03</v>
      </c>
      <c r="BG241" s="161">
        <f t="shared" si="46"/>
        <v>0</v>
      </c>
      <c r="BH241" s="161">
        <f t="shared" si="47"/>
        <v>0</v>
      </c>
      <c r="BI241" s="161">
        <f t="shared" si="48"/>
        <v>0</v>
      </c>
      <c r="BJ241" s="16" t="s">
        <v>85</v>
      </c>
      <c r="BK241" s="162">
        <f t="shared" si="49"/>
        <v>21.03</v>
      </c>
      <c r="BL241" s="16" t="s">
        <v>625</v>
      </c>
      <c r="BM241" s="160" t="s">
        <v>1563</v>
      </c>
    </row>
    <row r="242" spans="2:65" s="28" customFormat="1" ht="21.75" customHeight="1">
      <c r="B242" s="149"/>
      <c r="C242" s="167" t="s">
        <v>818</v>
      </c>
      <c r="D242" s="167" t="s">
        <v>431</v>
      </c>
      <c r="E242" s="168" t="s">
        <v>1564</v>
      </c>
      <c r="F242" s="169" t="s">
        <v>1565</v>
      </c>
      <c r="G242" s="170" t="s">
        <v>159</v>
      </c>
      <c r="H242" s="171">
        <v>30</v>
      </c>
      <c r="I242" s="171">
        <v>1.6160000000000001</v>
      </c>
      <c r="J242" s="171">
        <f t="shared" si="40"/>
        <v>48.48</v>
      </c>
      <c r="K242" s="172"/>
      <c r="L242" s="173"/>
      <c r="M242" s="174"/>
      <c r="N242" s="175" t="s">
        <v>38</v>
      </c>
      <c r="O242" s="158">
        <v>0</v>
      </c>
      <c r="P242" s="158">
        <f t="shared" si="41"/>
        <v>0</v>
      </c>
      <c r="Q242" s="158">
        <v>0</v>
      </c>
      <c r="R242" s="158">
        <f t="shared" si="42"/>
        <v>0</v>
      </c>
      <c r="S242" s="158">
        <v>0</v>
      </c>
      <c r="T242" s="159">
        <f t="shared" si="43"/>
        <v>0</v>
      </c>
      <c r="AR242" s="160" t="s">
        <v>1262</v>
      </c>
      <c r="AT242" s="160" t="s">
        <v>431</v>
      </c>
      <c r="AU242" s="160" t="s">
        <v>85</v>
      </c>
      <c r="AY242" s="16" t="s">
        <v>149</v>
      </c>
      <c r="BE242" s="161">
        <f t="shared" si="44"/>
        <v>0</v>
      </c>
      <c r="BF242" s="161">
        <f t="shared" si="45"/>
        <v>48.48</v>
      </c>
      <c r="BG242" s="161">
        <f t="shared" si="46"/>
        <v>0</v>
      </c>
      <c r="BH242" s="161">
        <f t="shared" si="47"/>
        <v>0</v>
      </c>
      <c r="BI242" s="161">
        <f t="shared" si="48"/>
        <v>0</v>
      </c>
      <c r="BJ242" s="16" t="s">
        <v>85</v>
      </c>
      <c r="BK242" s="162">
        <f t="shared" si="49"/>
        <v>48.48</v>
      </c>
      <c r="BL242" s="16" t="s">
        <v>625</v>
      </c>
      <c r="BM242" s="160" t="s">
        <v>1566</v>
      </c>
    </row>
    <row r="243" spans="2:65" s="28" customFormat="1" ht="24.15" customHeight="1">
      <c r="B243" s="149"/>
      <c r="C243" s="150" t="s">
        <v>820</v>
      </c>
      <c r="D243" s="150" t="s">
        <v>151</v>
      </c>
      <c r="E243" s="151" t="s">
        <v>1567</v>
      </c>
      <c r="F243" s="152" t="s">
        <v>1568</v>
      </c>
      <c r="G243" s="153" t="s">
        <v>159</v>
      </c>
      <c r="H243" s="154">
        <v>110</v>
      </c>
      <c r="I243" s="154">
        <v>0.876</v>
      </c>
      <c r="J243" s="154">
        <f t="shared" si="40"/>
        <v>96.36</v>
      </c>
      <c r="K243" s="155"/>
      <c r="L243" s="29"/>
      <c r="M243" s="156"/>
      <c r="N243" s="157" t="s">
        <v>38</v>
      </c>
      <c r="O243" s="158">
        <v>0</v>
      </c>
      <c r="P243" s="158">
        <f t="shared" si="41"/>
        <v>0</v>
      </c>
      <c r="Q243" s="158">
        <v>0</v>
      </c>
      <c r="R243" s="158">
        <f t="shared" si="42"/>
        <v>0</v>
      </c>
      <c r="S243" s="158">
        <v>0</v>
      </c>
      <c r="T243" s="159">
        <f t="shared" si="43"/>
        <v>0</v>
      </c>
      <c r="AR243" s="160" t="s">
        <v>625</v>
      </c>
      <c r="AT243" s="160" t="s">
        <v>151</v>
      </c>
      <c r="AU243" s="160" t="s">
        <v>85</v>
      </c>
      <c r="AY243" s="16" t="s">
        <v>149</v>
      </c>
      <c r="BE243" s="161">
        <f t="shared" si="44"/>
        <v>0</v>
      </c>
      <c r="BF243" s="161">
        <f t="shared" si="45"/>
        <v>96.36</v>
      </c>
      <c r="BG243" s="161">
        <f t="shared" si="46"/>
        <v>0</v>
      </c>
      <c r="BH243" s="161">
        <f t="shared" si="47"/>
        <v>0</v>
      </c>
      <c r="BI243" s="161">
        <f t="shared" si="48"/>
        <v>0</v>
      </c>
      <c r="BJ243" s="16" t="s">
        <v>85</v>
      </c>
      <c r="BK243" s="162">
        <f t="shared" si="49"/>
        <v>96.36</v>
      </c>
      <c r="BL243" s="16" t="s">
        <v>625</v>
      </c>
      <c r="BM243" s="160" t="s">
        <v>1569</v>
      </c>
    </row>
    <row r="244" spans="2:65" s="28" customFormat="1" ht="16.5" customHeight="1">
      <c r="B244" s="149"/>
      <c r="C244" s="167" t="s">
        <v>824</v>
      </c>
      <c r="D244" s="167" t="s">
        <v>431</v>
      </c>
      <c r="E244" s="168" t="s">
        <v>1570</v>
      </c>
      <c r="F244" s="169" t="s">
        <v>1571</v>
      </c>
      <c r="G244" s="170" t="s">
        <v>159</v>
      </c>
      <c r="H244" s="171">
        <v>110</v>
      </c>
      <c r="I244" s="171">
        <v>1.4119999999999999</v>
      </c>
      <c r="J244" s="171">
        <f t="shared" si="40"/>
        <v>155.32</v>
      </c>
      <c r="K244" s="172"/>
      <c r="L244" s="173"/>
      <c r="M244" s="174"/>
      <c r="N244" s="175" t="s">
        <v>38</v>
      </c>
      <c r="O244" s="158">
        <v>0</v>
      </c>
      <c r="P244" s="158">
        <f t="shared" si="41"/>
        <v>0</v>
      </c>
      <c r="Q244" s="158">
        <v>0</v>
      </c>
      <c r="R244" s="158">
        <f t="shared" si="42"/>
        <v>0</v>
      </c>
      <c r="S244" s="158">
        <v>0</v>
      </c>
      <c r="T244" s="159">
        <f t="shared" si="43"/>
        <v>0</v>
      </c>
      <c r="AR244" s="160" t="s">
        <v>1262</v>
      </c>
      <c r="AT244" s="160" t="s">
        <v>431</v>
      </c>
      <c r="AU244" s="160" t="s">
        <v>85</v>
      </c>
      <c r="AY244" s="16" t="s">
        <v>149</v>
      </c>
      <c r="BE244" s="161">
        <f t="shared" si="44"/>
        <v>0</v>
      </c>
      <c r="BF244" s="161">
        <f t="shared" si="45"/>
        <v>155.32</v>
      </c>
      <c r="BG244" s="161">
        <f t="shared" si="46"/>
        <v>0</v>
      </c>
      <c r="BH244" s="161">
        <f t="shared" si="47"/>
        <v>0</v>
      </c>
      <c r="BI244" s="161">
        <f t="shared" si="48"/>
        <v>0</v>
      </c>
      <c r="BJ244" s="16" t="s">
        <v>85</v>
      </c>
      <c r="BK244" s="162">
        <f t="shared" si="49"/>
        <v>155.32</v>
      </c>
      <c r="BL244" s="16" t="s">
        <v>625</v>
      </c>
      <c r="BM244" s="160" t="s">
        <v>1572</v>
      </c>
    </row>
    <row r="245" spans="2:65" s="28" customFormat="1" ht="24.15" customHeight="1">
      <c r="B245" s="149"/>
      <c r="C245" s="150" t="s">
        <v>828</v>
      </c>
      <c r="D245" s="150" t="s">
        <v>151</v>
      </c>
      <c r="E245" s="151" t="s">
        <v>1573</v>
      </c>
      <c r="F245" s="152" t="s">
        <v>1574</v>
      </c>
      <c r="G245" s="153" t="s">
        <v>159</v>
      </c>
      <c r="H245" s="154">
        <v>25</v>
      </c>
      <c r="I245" s="154">
        <v>1.008</v>
      </c>
      <c r="J245" s="154">
        <f t="shared" si="40"/>
        <v>25.2</v>
      </c>
      <c r="K245" s="155"/>
      <c r="L245" s="29"/>
      <c r="M245" s="156"/>
      <c r="N245" s="157" t="s">
        <v>38</v>
      </c>
      <c r="O245" s="158">
        <v>0</v>
      </c>
      <c r="P245" s="158">
        <f t="shared" si="41"/>
        <v>0</v>
      </c>
      <c r="Q245" s="158">
        <v>0</v>
      </c>
      <c r="R245" s="158">
        <f t="shared" si="42"/>
        <v>0</v>
      </c>
      <c r="S245" s="158">
        <v>0</v>
      </c>
      <c r="T245" s="159">
        <f t="shared" si="43"/>
        <v>0</v>
      </c>
      <c r="AR245" s="160" t="s">
        <v>625</v>
      </c>
      <c r="AT245" s="160" t="s">
        <v>151</v>
      </c>
      <c r="AU245" s="160" t="s">
        <v>85</v>
      </c>
      <c r="AY245" s="16" t="s">
        <v>149</v>
      </c>
      <c r="BE245" s="161">
        <f t="shared" si="44"/>
        <v>0</v>
      </c>
      <c r="BF245" s="161">
        <f t="shared" si="45"/>
        <v>25.2</v>
      </c>
      <c r="BG245" s="161">
        <f t="shared" si="46"/>
        <v>0</v>
      </c>
      <c r="BH245" s="161">
        <f t="shared" si="47"/>
        <v>0</v>
      </c>
      <c r="BI245" s="161">
        <f t="shared" si="48"/>
        <v>0</v>
      </c>
      <c r="BJ245" s="16" t="s">
        <v>85</v>
      </c>
      <c r="BK245" s="162">
        <f t="shared" si="49"/>
        <v>25.2</v>
      </c>
      <c r="BL245" s="16" t="s">
        <v>625</v>
      </c>
      <c r="BM245" s="160" t="s">
        <v>1575</v>
      </c>
    </row>
    <row r="246" spans="2:65" s="28" customFormat="1" ht="16.5" customHeight="1">
      <c r="B246" s="149"/>
      <c r="C246" s="167" t="s">
        <v>832</v>
      </c>
      <c r="D246" s="167" t="s">
        <v>431</v>
      </c>
      <c r="E246" s="168" t="s">
        <v>1576</v>
      </c>
      <c r="F246" s="169" t="s">
        <v>1577</v>
      </c>
      <c r="G246" s="170" t="s">
        <v>159</v>
      </c>
      <c r="H246" s="171">
        <v>25</v>
      </c>
      <c r="I246" s="171">
        <v>2.2149999999999999</v>
      </c>
      <c r="J246" s="171">
        <f t="shared" si="40"/>
        <v>55.375</v>
      </c>
      <c r="K246" s="172"/>
      <c r="L246" s="173"/>
      <c r="M246" s="174"/>
      <c r="N246" s="175" t="s">
        <v>38</v>
      </c>
      <c r="O246" s="158">
        <v>0</v>
      </c>
      <c r="P246" s="158">
        <f t="shared" si="41"/>
        <v>0</v>
      </c>
      <c r="Q246" s="158">
        <v>0</v>
      </c>
      <c r="R246" s="158">
        <f t="shared" si="42"/>
        <v>0</v>
      </c>
      <c r="S246" s="158">
        <v>0</v>
      </c>
      <c r="T246" s="159">
        <f t="shared" si="43"/>
        <v>0</v>
      </c>
      <c r="AR246" s="160" t="s">
        <v>1262</v>
      </c>
      <c r="AT246" s="160" t="s">
        <v>431</v>
      </c>
      <c r="AU246" s="160" t="s">
        <v>85</v>
      </c>
      <c r="AY246" s="16" t="s">
        <v>149</v>
      </c>
      <c r="BE246" s="161">
        <f t="shared" si="44"/>
        <v>0</v>
      </c>
      <c r="BF246" s="161">
        <f t="shared" si="45"/>
        <v>55.375</v>
      </c>
      <c r="BG246" s="161">
        <f t="shared" si="46"/>
        <v>0</v>
      </c>
      <c r="BH246" s="161">
        <f t="shared" si="47"/>
        <v>0</v>
      </c>
      <c r="BI246" s="161">
        <f t="shared" si="48"/>
        <v>0</v>
      </c>
      <c r="BJ246" s="16" t="s">
        <v>85</v>
      </c>
      <c r="BK246" s="162">
        <f t="shared" si="49"/>
        <v>55.375</v>
      </c>
      <c r="BL246" s="16" t="s">
        <v>625</v>
      </c>
      <c r="BM246" s="160" t="s">
        <v>1578</v>
      </c>
    </row>
    <row r="247" spans="2:65" s="28" customFormat="1" ht="24.15" customHeight="1">
      <c r="B247" s="149"/>
      <c r="C247" s="150" t="s">
        <v>838</v>
      </c>
      <c r="D247" s="150" t="s">
        <v>151</v>
      </c>
      <c r="E247" s="151" t="s">
        <v>1579</v>
      </c>
      <c r="F247" s="152" t="s">
        <v>1580</v>
      </c>
      <c r="G247" s="153" t="s">
        <v>159</v>
      </c>
      <c r="H247" s="154">
        <v>25</v>
      </c>
      <c r="I247" s="154">
        <v>1.1830000000000001</v>
      </c>
      <c r="J247" s="154">
        <f t="shared" si="40"/>
        <v>29.574999999999999</v>
      </c>
      <c r="K247" s="155"/>
      <c r="L247" s="29"/>
      <c r="M247" s="156"/>
      <c r="N247" s="157" t="s">
        <v>38</v>
      </c>
      <c r="O247" s="158">
        <v>0</v>
      </c>
      <c r="P247" s="158">
        <f t="shared" si="41"/>
        <v>0</v>
      </c>
      <c r="Q247" s="158">
        <v>0</v>
      </c>
      <c r="R247" s="158">
        <f t="shared" si="42"/>
        <v>0</v>
      </c>
      <c r="S247" s="158">
        <v>0</v>
      </c>
      <c r="T247" s="159">
        <f t="shared" si="43"/>
        <v>0</v>
      </c>
      <c r="AR247" s="160" t="s">
        <v>625</v>
      </c>
      <c r="AT247" s="160" t="s">
        <v>151</v>
      </c>
      <c r="AU247" s="160" t="s">
        <v>85</v>
      </c>
      <c r="AY247" s="16" t="s">
        <v>149</v>
      </c>
      <c r="BE247" s="161">
        <f t="shared" si="44"/>
        <v>0</v>
      </c>
      <c r="BF247" s="161">
        <f t="shared" si="45"/>
        <v>29.574999999999999</v>
      </c>
      <c r="BG247" s="161">
        <f t="shared" si="46"/>
        <v>0</v>
      </c>
      <c r="BH247" s="161">
        <f t="shared" si="47"/>
        <v>0</v>
      </c>
      <c r="BI247" s="161">
        <f t="shared" si="48"/>
        <v>0</v>
      </c>
      <c r="BJ247" s="16" t="s">
        <v>85</v>
      </c>
      <c r="BK247" s="162">
        <f t="shared" si="49"/>
        <v>29.574999999999999</v>
      </c>
      <c r="BL247" s="16" t="s">
        <v>625</v>
      </c>
      <c r="BM247" s="160" t="s">
        <v>1581</v>
      </c>
    </row>
    <row r="248" spans="2:65" s="28" customFormat="1" ht="16.5" customHeight="1">
      <c r="B248" s="149"/>
      <c r="C248" s="167" t="s">
        <v>843</v>
      </c>
      <c r="D248" s="167" t="s">
        <v>431</v>
      </c>
      <c r="E248" s="168" t="s">
        <v>1582</v>
      </c>
      <c r="F248" s="169" t="s">
        <v>1583</v>
      </c>
      <c r="G248" s="170" t="s">
        <v>159</v>
      </c>
      <c r="H248" s="171">
        <v>25</v>
      </c>
      <c r="I248" s="171">
        <v>3.4239999999999999</v>
      </c>
      <c r="J248" s="171">
        <f t="shared" si="40"/>
        <v>85.6</v>
      </c>
      <c r="K248" s="172"/>
      <c r="L248" s="173"/>
      <c r="M248" s="174"/>
      <c r="N248" s="175" t="s">
        <v>38</v>
      </c>
      <c r="O248" s="158">
        <v>0</v>
      </c>
      <c r="P248" s="158">
        <f t="shared" si="41"/>
        <v>0</v>
      </c>
      <c r="Q248" s="158">
        <v>0</v>
      </c>
      <c r="R248" s="158">
        <f t="shared" si="42"/>
        <v>0</v>
      </c>
      <c r="S248" s="158">
        <v>0</v>
      </c>
      <c r="T248" s="159">
        <f t="shared" si="43"/>
        <v>0</v>
      </c>
      <c r="AR248" s="160" t="s">
        <v>1262</v>
      </c>
      <c r="AT248" s="160" t="s">
        <v>431</v>
      </c>
      <c r="AU248" s="160" t="s">
        <v>85</v>
      </c>
      <c r="AY248" s="16" t="s">
        <v>149</v>
      </c>
      <c r="BE248" s="161">
        <f t="shared" si="44"/>
        <v>0</v>
      </c>
      <c r="BF248" s="161">
        <f t="shared" si="45"/>
        <v>85.6</v>
      </c>
      <c r="BG248" s="161">
        <f t="shared" si="46"/>
        <v>0</v>
      </c>
      <c r="BH248" s="161">
        <f t="shared" si="47"/>
        <v>0</v>
      </c>
      <c r="BI248" s="161">
        <f t="shared" si="48"/>
        <v>0</v>
      </c>
      <c r="BJ248" s="16" t="s">
        <v>85</v>
      </c>
      <c r="BK248" s="162">
        <f t="shared" si="49"/>
        <v>85.6</v>
      </c>
      <c r="BL248" s="16" t="s">
        <v>625</v>
      </c>
      <c r="BM248" s="160" t="s">
        <v>1584</v>
      </c>
    </row>
    <row r="249" spans="2:65" s="28" customFormat="1" ht="24.15" customHeight="1">
      <c r="B249" s="149"/>
      <c r="C249" s="150" t="s">
        <v>847</v>
      </c>
      <c r="D249" s="150" t="s">
        <v>151</v>
      </c>
      <c r="E249" s="151" t="s">
        <v>1585</v>
      </c>
      <c r="F249" s="152" t="s">
        <v>1586</v>
      </c>
      <c r="G249" s="153" t="s">
        <v>159</v>
      </c>
      <c r="H249" s="154">
        <v>1856</v>
      </c>
      <c r="I249" s="154">
        <v>1.1399999999999999</v>
      </c>
      <c r="J249" s="154">
        <f t="shared" si="40"/>
        <v>2115.84</v>
      </c>
      <c r="K249" s="155"/>
      <c r="L249" s="29"/>
      <c r="M249" s="156"/>
      <c r="N249" s="157" t="s">
        <v>38</v>
      </c>
      <c r="O249" s="158">
        <v>0</v>
      </c>
      <c r="P249" s="158">
        <f t="shared" si="41"/>
        <v>0</v>
      </c>
      <c r="Q249" s="158">
        <v>0</v>
      </c>
      <c r="R249" s="158">
        <f t="shared" si="42"/>
        <v>0</v>
      </c>
      <c r="S249" s="158">
        <v>0</v>
      </c>
      <c r="T249" s="159">
        <f t="shared" si="43"/>
        <v>0</v>
      </c>
      <c r="AR249" s="160" t="s">
        <v>625</v>
      </c>
      <c r="AT249" s="160" t="s">
        <v>151</v>
      </c>
      <c r="AU249" s="160" t="s">
        <v>85</v>
      </c>
      <c r="AY249" s="16" t="s">
        <v>149</v>
      </c>
      <c r="BE249" s="161">
        <f t="shared" si="44"/>
        <v>0</v>
      </c>
      <c r="BF249" s="161">
        <f t="shared" si="45"/>
        <v>2115.84</v>
      </c>
      <c r="BG249" s="161">
        <f t="shared" si="46"/>
        <v>0</v>
      </c>
      <c r="BH249" s="161">
        <f t="shared" si="47"/>
        <v>0</v>
      </c>
      <c r="BI249" s="161">
        <f t="shared" si="48"/>
        <v>0</v>
      </c>
      <c r="BJ249" s="16" t="s">
        <v>85</v>
      </c>
      <c r="BK249" s="162">
        <f t="shared" si="49"/>
        <v>2115.84</v>
      </c>
      <c r="BL249" s="16" t="s">
        <v>625</v>
      </c>
      <c r="BM249" s="160" t="s">
        <v>1587</v>
      </c>
    </row>
    <row r="250" spans="2:65" s="28" customFormat="1" ht="21.75" customHeight="1">
      <c r="B250" s="149"/>
      <c r="C250" s="167" t="s">
        <v>851</v>
      </c>
      <c r="D250" s="167" t="s">
        <v>431</v>
      </c>
      <c r="E250" s="168" t="s">
        <v>1588</v>
      </c>
      <c r="F250" s="169" t="s">
        <v>1589</v>
      </c>
      <c r="G250" s="170" t="s">
        <v>159</v>
      </c>
      <c r="H250" s="171">
        <v>1323</v>
      </c>
      <c r="I250" s="171">
        <v>0.92</v>
      </c>
      <c r="J250" s="171">
        <f t="shared" si="40"/>
        <v>1217.1600000000001</v>
      </c>
      <c r="K250" s="172"/>
      <c r="L250" s="173"/>
      <c r="M250" s="174"/>
      <c r="N250" s="175" t="s">
        <v>38</v>
      </c>
      <c r="O250" s="158">
        <v>0</v>
      </c>
      <c r="P250" s="158">
        <f t="shared" si="41"/>
        <v>0</v>
      </c>
      <c r="Q250" s="158">
        <v>0</v>
      </c>
      <c r="R250" s="158">
        <f t="shared" si="42"/>
        <v>0</v>
      </c>
      <c r="S250" s="158">
        <v>0</v>
      </c>
      <c r="T250" s="159">
        <f t="shared" si="43"/>
        <v>0</v>
      </c>
      <c r="AR250" s="160" t="s">
        <v>1262</v>
      </c>
      <c r="AT250" s="160" t="s">
        <v>431</v>
      </c>
      <c r="AU250" s="160" t="s">
        <v>85</v>
      </c>
      <c r="AY250" s="16" t="s">
        <v>149</v>
      </c>
      <c r="BE250" s="161">
        <f t="shared" si="44"/>
        <v>0</v>
      </c>
      <c r="BF250" s="161">
        <f t="shared" si="45"/>
        <v>1217.1600000000001</v>
      </c>
      <c r="BG250" s="161">
        <f t="shared" si="46"/>
        <v>0</v>
      </c>
      <c r="BH250" s="161">
        <f t="shared" si="47"/>
        <v>0</v>
      </c>
      <c r="BI250" s="161">
        <f t="shared" si="48"/>
        <v>0</v>
      </c>
      <c r="BJ250" s="16" t="s">
        <v>85</v>
      </c>
      <c r="BK250" s="162">
        <f t="shared" si="49"/>
        <v>1217.1600000000001</v>
      </c>
      <c r="BL250" s="16" t="s">
        <v>625</v>
      </c>
      <c r="BM250" s="160" t="s">
        <v>1590</v>
      </c>
    </row>
    <row r="251" spans="2:65" s="28" customFormat="1" ht="24.15" customHeight="1">
      <c r="B251" s="149"/>
      <c r="C251" s="167" t="s">
        <v>855</v>
      </c>
      <c r="D251" s="167" t="s">
        <v>431</v>
      </c>
      <c r="E251" s="168" t="s">
        <v>1591</v>
      </c>
      <c r="F251" s="169" t="s">
        <v>1592</v>
      </c>
      <c r="G251" s="170" t="s">
        <v>159</v>
      </c>
      <c r="H251" s="171">
        <v>533</v>
      </c>
      <c r="I251" s="171">
        <v>0.92</v>
      </c>
      <c r="J251" s="171">
        <f t="shared" si="40"/>
        <v>490.36</v>
      </c>
      <c r="K251" s="172"/>
      <c r="L251" s="173"/>
      <c r="M251" s="174"/>
      <c r="N251" s="175" t="s">
        <v>38</v>
      </c>
      <c r="O251" s="158">
        <v>0</v>
      </c>
      <c r="P251" s="158">
        <f t="shared" si="41"/>
        <v>0</v>
      </c>
      <c r="Q251" s="158">
        <v>0</v>
      </c>
      <c r="R251" s="158">
        <f t="shared" si="42"/>
        <v>0</v>
      </c>
      <c r="S251" s="158">
        <v>0</v>
      </c>
      <c r="T251" s="159">
        <f t="shared" si="43"/>
        <v>0</v>
      </c>
      <c r="AR251" s="160" t="s">
        <v>1262</v>
      </c>
      <c r="AT251" s="160" t="s">
        <v>431</v>
      </c>
      <c r="AU251" s="160" t="s">
        <v>85</v>
      </c>
      <c r="AY251" s="16" t="s">
        <v>149</v>
      </c>
      <c r="BE251" s="161">
        <f t="shared" si="44"/>
        <v>0</v>
      </c>
      <c r="BF251" s="161">
        <f t="shared" si="45"/>
        <v>490.36</v>
      </c>
      <c r="BG251" s="161">
        <f t="shared" si="46"/>
        <v>0</v>
      </c>
      <c r="BH251" s="161">
        <f t="shared" si="47"/>
        <v>0</v>
      </c>
      <c r="BI251" s="161">
        <f t="shared" si="48"/>
        <v>0</v>
      </c>
      <c r="BJ251" s="16" t="s">
        <v>85</v>
      </c>
      <c r="BK251" s="162">
        <f t="shared" si="49"/>
        <v>490.36</v>
      </c>
      <c r="BL251" s="16" t="s">
        <v>625</v>
      </c>
      <c r="BM251" s="160" t="s">
        <v>1593</v>
      </c>
    </row>
    <row r="252" spans="2:65" s="28" customFormat="1" ht="24.15" customHeight="1">
      <c r="B252" s="149"/>
      <c r="C252" s="150" t="s">
        <v>861</v>
      </c>
      <c r="D252" s="150" t="s">
        <v>151</v>
      </c>
      <c r="E252" s="151" t="s">
        <v>1594</v>
      </c>
      <c r="F252" s="152" t="s">
        <v>1595</v>
      </c>
      <c r="G252" s="153" t="s">
        <v>159</v>
      </c>
      <c r="H252" s="154">
        <v>930</v>
      </c>
      <c r="I252" s="154">
        <v>1.294</v>
      </c>
      <c r="J252" s="154">
        <f t="shared" si="40"/>
        <v>1203.42</v>
      </c>
      <c r="K252" s="155"/>
      <c r="L252" s="29"/>
      <c r="M252" s="156"/>
      <c r="N252" s="157" t="s">
        <v>38</v>
      </c>
      <c r="O252" s="158">
        <v>0</v>
      </c>
      <c r="P252" s="158">
        <f t="shared" si="41"/>
        <v>0</v>
      </c>
      <c r="Q252" s="158">
        <v>0</v>
      </c>
      <c r="R252" s="158">
        <f t="shared" si="42"/>
        <v>0</v>
      </c>
      <c r="S252" s="158">
        <v>0</v>
      </c>
      <c r="T252" s="159">
        <f t="shared" si="43"/>
        <v>0</v>
      </c>
      <c r="AR252" s="160" t="s">
        <v>625</v>
      </c>
      <c r="AT252" s="160" t="s">
        <v>151</v>
      </c>
      <c r="AU252" s="160" t="s">
        <v>85</v>
      </c>
      <c r="AY252" s="16" t="s">
        <v>149</v>
      </c>
      <c r="BE252" s="161">
        <f t="shared" si="44"/>
        <v>0</v>
      </c>
      <c r="BF252" s="161">
        <f t="shared" si="45"/>
        <v>1203.42</v>
      </c>
      <c r="BG252" s="161">
        <f t="shared" si="46"/>
        <v>0</v>
      </c>
      <c r="BH252" s="161">
        <f t="shared" si="47"/>
        <v>0</v>
      </c>
      <c r="BI252" s="161">
        <f t="shared" si="48"/>
        <v>0</v>
      </c>
      <c r="BJ252" s="16" t="s">
        <v>85</v>
      </c>
      <c r="BK252" s="162">
        <f t="shared" si="49"/>
        <v>1203.42</v>
      </c>
      <c r="BL252" s="16" t="s">
        <v>625</v>
      </c>
      <c r="BM252" s="160" t="s">
        <v>1596</v>
      </c>
    </row>
    <row r="253" spans="2:65" s="28" customFormat="1" ht="21.75" customHeight="1">
      <c r="B253" s="149"/>
      <c r="C253" s="167" t="s">
        <v>865</v>
      </c>
      <c r="D253" s="167" t="s">
        <v>431</v>
      </c>
      <c r="E253" s="168" t="s">
        <v>1597</v>
      </c>
      <c r="F253" s="169" t="s">
        <v>1598</v>
      </c>
      <c r="G253" s="170" t="s">
        <v>159</v>
      </c>
      <c r="H253" s="171">
        <v>930</v>
      </c>
      <c r="I253" s="171">
        <v>1.4239999999999999</v>
      </c>
      <c r="J253" s="171">
        <f t="shared" si="40"/>
        <v>1324.32</v>
      </c>
      <c r="K253" s="172"/>
      <c r="L253" s="173"/>
      <c r="M253" s="174"/>
      <c r="N253" s="175" t="s">
        <v>38</v>
      </c>
      <c r="O253" s="158">
        <v>0</v>
      </c>
      <c r="P253" s="158">
        <f t="shared" si="41"/>
        <v>0</v>
      </c>
      <c r="Q253" s="158">
        <v>0</v>
      </c>
      <c r="R253" s="158">
        <f t="shared" si="42"/>
        <v>0</v>
      </c>
      <c r="S253" s="158">
        <v>0</v>
      </c>
      <c r="T253" s="159">
        <f t="shared" si="43"/>
        <v>0</v>
      </c>
      <c r="AR253" s="160" t="s">
        <v>1262</v>
      </c>
      <c r="AT253" s="160" t="s">
        <v>431</v>
      </c>
      <c r="AU253" s="160" t="s">
        <v>85</v>
      </c>
      <c r="AY253" s="16" t="s">
        <v>149</v>
      </c>
      <c r="BE253" s="161">
        <f t="shared" si="44"/>
        <v>0</v>
      </c>
      <c r="BF253" s="161">
        <f t="shared" si="45"/>
        <v>1324.32</v>
      </c>
      <c r="BG253" s="161">
        <f t="shared" si="46"/>
        <v>0</v>
      </c>
      <c r="BH253" s="161">
        <f t="shared" si="47"/>
        <v>0</v>
      </c>
      <c r="BI253" s="161">
        <f t="shared" si="48"/>
        <v>0</v>
      </c>
      <c r="BJ253" s="16" t="s">
        <v>85</v>
      </c>
      <c r="BK253" s="162">
        <f t="shared" si="49"/>
        <v>1324.32</v>
      </c>
      <c r="BL253" s="16" t="s">
        <v>625</v>
      </c>
      <c r="BM253" s="160" t="s">
        <v>1599</v>
      </c>
    </row>
    <row r="254" spans="2:65" s="28" customFormat="1" ht="24.15" customHeight="1">
      <c r="B254" s="149"/>
      <c r="C254" s="150" t="s">
        <v>869</v>
      </c>
      <c r="D254" s="150" t="s">
        <v>151</v>
      </c>
      <c r="E254" s="151" t="s">
        <v>1600</v>
      </c>
      <c r="F254" s="152" t="s">
        <v>1601</v>
      </c>
      <c r="G254" s="153" t="s">
        <v>159</v>
      </c>
      <c r="H254" s="154">
        <v>40</v>
      </c>
      <c r="I254" s="154">
        <v>1.4019999999999999</v>
      </c>
      <c r="J254" s="154">
        <f t="shared" si="40"/>
        <v>56.08</v>
      </c>
      <c r="K254" s="155"/>
      <c r="L254" s="29"/>
      <c r="M254" s="156"/>
      <c r="N254" s="157" t="s">
        <v>38</v>
      </c>
      <c r="O254" s="158">
        <v>0</v>
      </c>
      <c r="P254" s="158">
        <f t="shared" si="41"/>
        <v>0</v>
      </c>
      <c r="Q254" s="158">
        <v>0</v>
      </c>
      <c r="R254" s="158">
        <f t="shared" si="42"/>
        <v>0</v>
      </c>
      <c r="S254" s="158">
        <v>0</v>
      </c>
      <c r="T254" s="159">
        <f t="shared" si="43"/>
        <v>0</v>
      </c>
      <c r="AR254" s="160" t="s">
        <v>625</v>
      </c>
      <c r="AT254" s="160" t="s">
        <v>151</v>
      </c>
      <c r="AU254" s="160" t="s">
        <v>85</v>
      </c>
      <c r="AY254" s="16" t="s">
        <v>149</v>
      </c>
      <c r="BE254" s="161">
        <f t="shared" si="44"/>
        <v>0</v>
      </c>
      <c r="BF254" s="161">
        <f t="shared" si="45"/>
        <v>56.08</v>
      </c>
      <c r="BG254" s="161">
        <f t="shared" si="46"/>
        <v>0</v>
      </c>
      <c r="BH254" s="161">
        <f t="shared" si="47"/>
        <v>0</v>
      </c>
      <c r="BI254" s="161">
        <f t="shared" si="48"/>
        <v>0</v>
      </c>
      <c r="BJ254" s="16" t="s">
        <v>85</v>
      </c>
      <c r="BK254" s="162">
        <f t="shared" si="49"/>
        <v>56.08</v>
      </c>
      <c r="BL254" s="16" t="s">
        <v>625</v>
      </c>
      <c r="BM254" s="160" t="s">
        <v>1602</v>
      </c>
    </row>
    <row r="255" spans="2:65" s="28" customFormat="1" ht="21.75" customHeight="1">
      <c r="B255" s="149"/>
      <c r="C255" s="167" t="s">
        <v>873</v>
      </c>
      <c r="D255" s="167" t="s">
        <v>431</v>
      </c>
      <c r="E255" s="168" t="s">
        <v>1603</v>
      </c>
      <c r="F255" s="169" t="s">
        <v>1604</v>
      </c>
      <c r="G255" s="170" t="s">
        <v>159</v>
      </c>
      <c r="H255" s="171">
        <v>40</v>
      </c>
      <c r="I255" s="171">
        <v>2.6339999999999999</v>
      </c>
      <c r="J255" s="171">
        <f t="shared" si="40"/>
        <v>105.36</v>
      </c>
      <c r="K255" s="172"/>
      <c r="L255" s="173"/>
      <c r="M255" s="174"/>
      <c r="N255" s="175" t="s">
        <v>38</v>
      </c>
      <c r="O255" s="158">
        <v>0</v>
      </c>
      <c r="P255" s="158">
        <f t="shared" si="41"/>
        <v>0</v>
      </c>
      <c r="Q255" s="158">
        <v>0</v>
      </c>
      <c r="R255" s="158">
        <f t="shared" si="42"/>
        <v>0</v>
      </c>
      <c r="S255" s="158">
        <v>0</v>
      </c>
      <c r="T255" s="159">
        <f t="shared" si="43"/>
        <v>0</v>
      </c>
      <c r="AR255" s="160" t="s">
        <v>1262</v>
      </c>
      <c r="AT255" s="160" t="s">
        <v>431</v>
      </c>
      <c r="AU255" s="160" t="s">
        <v>85</v>
      </c>
      <c r="AY255" s="16" t="s">
        <v>149</v>
      </c>
      <c r="BE255" s="161">
        <f t="shared" si="44"/>
        <v>0</v>
      </c>
      <c r="BF255" s="161">
        <f t="shared" si="45"/>
        <v>105.36</v>
      </c>
      <c r="BG255" s="161">
        <f t="shared" si="46"/>
        <v>0</v>
      </c>
      <c r="BH255" s="161">
        <f t="shared" si="47"/>
        <v>0</v>
      </c>
      <c r="BI255" s="161">
        <f t="shared" si="48"/>
        <v>0</v>
      </c>
      <c r="BJ255" s="16" t="s">
        <v>85</v>
      </c>
      <c r="BK255" s="162">
        <f t="shared" si="49"/>
        <v>105.36</v>
      </c>
      <c r="BL255" s="16" t="s">
        <v>625</v>
      </c>
      <c r="BM255" s="160" t="s">
        <v>1605</v>
      </c>
    </row>
    <row r="256" spans="2:65" s="28" customFormat="1" ht="24.15" customHeight="1">
      <c r="B256" s="149"/>
      <c r="C256" s="150" t="s">
        <v>877</v>
      </c>
      <c r="D256" s="150" t="s">
        <v>151</v>
      </c>
      <c r="E256" s="151" t="s">
        <v>1606</v>
      </c>
      <c r="F256" s="152" t="s">
        <v>1607</v>
      </c>
      <c r="G256" s="153" t="s">
        <v>159</v>
      </c>
      <c r="H256" s="154">
        <v>215</v>
      </c>
      <c r="I256" s="154">
        <v>1.2490000000000001</v>
      </c>
      <c r="J256" s="154">
        <f t="shared" si="40"/>
        <v>268.53500000000003</v>
      </c>
      <c r="K256" s="155"/>
      <c r="L256" s="29"/>
      <c r="M256" s="156"/>
      <c r="N256" s="157" t="s">
        <v>38</v>
      </c>
      <c r="O256" s="158">
        <v>0</v>
      </c>
      <c r="P256" s="158">
        <f t="shared" si="41"/>
        <v>0</v>
      </c>
      <c r="Q256" s="158">
        <v>0</v>
      </c>
      <c r="R256" s="158">
        <f t="shared" si="42"/>
        <v>0</v>
      </c>
      <c r="S256" s="158">
        <v>0</v>
      </c>
      <c r="T256" s="159">
        <f t="shared" si="43"/>
        <v>0</v>
      </c>
      <c r="AR256" s="160" t="s">
        <v>625</v>
      </c>
      <c r="AT256" s="160" t="s">
        <v>151</v>
      </c>
      <c r="AU256" s="160" t="s">
        <v>85</v>
      </c>
      <c r="AY256" s="16" t="s">
        <v>149</v>
      </c>
      <c r="BE256" s="161">
        <f t="shared" si="44"/>
        <v>0</v>
      </c>
      <c r="BF256" s="161">
        <f t="shared" si="45"/>
        <v>268.53500000000003</v>
      </c>
      <c r="BG256" s="161">
        <f t="shared" si="46"/>
        <v>0</v>
      </c>
      <c r="BH256" s="161">
        <f t="shared" si="47"/>
        <v>0</v>
      </c>
      <c r="BI256" s="161">
        <f t="shared" si="48"/>
        <v>0</v>
      </c>
      <c r="BJ256" s="16" t="s">
        <v>85</v>
      </c>
      <c r="BK256" s="162">
        <f t="shared" si="49"/>
        <v>268.53500000000003</v>
      </c>
      <c r="BL256" s="16" t="s">
        <v>625</v>
      </c>
      <c r="BM256" s="160" t="s">
        <v>1608</v>
      </c>
    </row>
    <row r="257" spans="2:65" s="28" customFormat="1" ht="21.75" customHeight="1">
      <c r="B257" s="149"/>
      <c r="C257" s="167" t="s">
        <v>881</v>
      </c>
      <c r="D257" s="167" t="s">
        <v>431</v>
      </c>
      <c r="E257" s="168" t="s">
        <v>1609</v>
      </c>
      <c r="F257" s="169" t="s">
        <v>1610</v>
      </c>
      <c r="G257" s="170" t="s">
        <v>159</v>
      </c>
      <c r="H257" s="171">
        <v>215</v>
      </c>
      <c r="I257" s="171">
        <v>1.4390000000000001</v>
      </c>
      <c r="J257" s="171">
        <f t="shared" si="40"/>
        <v>309.38499999999999</v>
      </c>
      <c r="K257" s="172"/>
      <c r="L257" s="173"/>
      <c r="M257" s="174"/>
      <c r="N257" s="175" t="s">
        <v>38</v>
      </c>
      <c r="O257" s="158">
        <v>0</v>
      </c>
      <c r="P257" s="158">
        <f t="shared" si="41"/>
        <v>0</v>
      </c>
      <c r="Q257" s="158">
        <v>0</v>
      </c>
      <c r="R257" s="158">
        <f t="shared" si="42"/>
        <v>0</v>
      </c>
      <c r="S257" s="158">
        <v>0</v>
      </c>
      <c r="T257" s="159">
        <f t="shared" si="43"/>
        <v>0</v>
      </c>
      <c r="AR257" s="160" t="s">
        <v>1262</v>
      </c>
      <c r="AT257" s="160" t="s">
        <v>431</v>
      </c>
      <c r="AU257" s="160" t="s">
        <v>85</v>
      </c>
      <c r="AY257" s="16" t="s">
        <v>149</v>
      </c>
      <c r="BE257" s="161">
        <f t="shared" si="44"/>
        <v>0</v>
      </c>
      <c r="BF257" s="161">
        <f t="shared" si="45"/>
        <v>309.38499999999999</v>
      </c>
      <c r="BG257" s="161">
        <f t="shared" si="46"/>
        <v>0</v>
      </c>
      <c r="BH257" s="161">
        <f t="shared" si="47"/>
        <v>0</v>
      </c>
      <c r="BI257" s="161">
        <f t="shared" si="48"/>
        <v>0</v>
      </c>
      <c r="BJ257" s="16" t="s">
        <v>85</v>
      </c>
      <c r="BK257" s="162">
        <f t="shared" si="49"/>
        <v>309.38499999999999</v>
      </c>
      <c r="BL257" s="16" t="s">
        <v>625</v>
      </c>
      <c r="BM257" s="160" t="s">
        <v>1262</v>
      </c>
    </row>
    <row r="258" spans="2:65" s="28" customFormat="1" ht="24.15" customHeight="1">
      <c r="B258" s="149"/>
      <c r="C258" s="150" t="s">
        <v>885</v>
      </c>
      <c r="D258" s="150" t="s">
        <v>151</v>
      </c>
      <c r="E258" s="151" t="s">
        <v>1611</v>
      </c>
      <c r="F258" s="152" t="s">
        <v>1612</v>
      </c>
      <c r="G258" s="153" t="s">
        <v>159</v>
      </c>
      <c r="H258" s="154">
        <v>35</v>
      </c>
      <c r="I258" s="154">
        <v>1.468</v>
      </c>
      <c r="J258" s="154">
        <f t="shared" si="40"/>
        <v>51.38</v>
      </c>
      <c r="K258" s="155"/>
      <c r="L258" s="29"/>
      <c r="M258" s="156"/>
      <c r="N258" s="157" t="s">
        <v>38</v>
      </c>
      <c r="O258" s="158">
        <v>0</v>
      </c>
      <c r="P258" s="158">
        <f t="shared" si="41"/>
        <v>0</v>
      </c>
      <c r="Q258" s="158">
        <v>0</v>
      </c>
      <c r="R258" s="158">
        <f t="shared" si="42"/>
        <v>0</v>
      </c>
      <c r="S258" s="158">
        <v>0</v>
      </c>
      <c r="T258" s="159">
        <f t="shared" si="43"/>
        <v>0</v>
      </c>
      <c r="AR258" s="160" t="s">
        <v>625</v>
      </c>
      <c r="AT258" s="160" t="s">
        <v>151</v>
      </c>
      <c r="AU258" s="160" t="s">
        <v>85</v>
      </c>
      <c r="AY258" s="16" t="s">
        <v>149</v>
      </c>
      <c r="BE258" s="161">
        <f t="shared" si="44"/>
        <v>0</v>
      </c>
      <c r="BF258" s="161">
        <f t="shared" si="45"/>
        <v>51.38</v>
      </c>
      <c r="BG258" s="161">
        <f t="shared" si="46"/>
        <v>0</v>
      </c>
      <c r="BH258" s="161">
        <f t="shared" si="47"/>
        <v>0</v>
      </c>
      <c r="BI258" s="161">
        <f t="shared" si="48"/>
        <v>0</v>
      </c>
      <c r="BJ258" s="16" t="s">
        <v>85</v>
      </c>
      <c r="BK258" s="162">
        <f t="shared" si="49"/>
        <v>51.38</v>
      </c>
      <c r="BL258" s="16" t="s">
        <v>625</v>
      </c>
      <c r="BM258" s="160" t="s">
        <v>1613</v>
      </c>
    </row>
    <row r="259" spans="2:65" s="28" customFormat="1" ht="21.75" customHeight="1">
      <c r="B259" s="149"/>
      <c r="C259" s="167" t="s">
        <v>889</v>
      </c>
      <c r="D259" s="167" t="s">
        <v>431</v>
      </c>
      <c r="E259" s="168" t="s">
        <v>1614</v>
      </c>
      <c r="F259" s="169" t="s">
        <v>1615</v>
      </c>
      <c r="G259" s="170" t="s">
        <v>159</v>
      </c>
      <c r="H259" s="171">
        <v>35</v>
      </c>
      <c r="I259" s="171">
        <v>2.0350000000000001</v>
      </c>
      <c r="J259" s="171">
        <f t="shared" si="40"/>
        <v>71.224999999999994</v>
      </c>
      <c r="K259" s="172"/>
      <c r="L259" s="173"/>
      <c r="M259" s="174"/>
      <c r="N259" s="175" t="s">
        <v>38</v>
      </c>
      <c r="O259" s="158">
        <v>0</v>
      </c>
      <c r="P259" s="158">
        <f t="shared" si="41"/>
        <v>0</v>
      </c>
      <c r="Q259" s="158">
        <v>0</v>
      </c>
      <c r="R259" s="158">
        <f t="shared" si="42"/>
        <v>0</v>
      </c>
      <c r="S259" s="158">
        <v>0</v>
      </c>
      <c r="T259" s="159">
        <f t="shared" si="43"/>
        <v>0</v>
      </c>
      <c r="AR259" s="160" t="s">
        <v>1262</v>
      </c>
      <c r="AT259" s="160" t="s">
        <v>431</v>
      </c>
      <c r="AU259" s="160" t="s">
        <v>85</v>
      </c>
      <c r="AY259" s="16" t="s">
        <v>149</v>
      </c>
      <c r="BE259" s="161">
        <f t="shared" si="44"/>
        <v>0</v>
      </c>
      <c r="BF259" s="161">
        <f t="shared" si="45"/>
        <v>71.224999999999994</v>
      </c>
      <c r="BG259" s="161">
        <f t="shared" si="46"/>
        <v>0</v>
      </c>
      <c r="BH259" s="161">
        <f t="shared" si="47"/>
        <v>0</v>
      </c>
      <c r="BI259" s="161">
        <f t="shared" si="48"/>
        <v>0</v>
      </c>
      <c r="BJ259" s="16" t="s">
        <v>85</v>
      </c>
      <c r="BK259" s="162">
        <f t="shared" si="49"/>
        <v>71.224999999999994</v>
      </c>
      <c r="BL259" s="16" t="s">
        <v>625</v>
      </c>
      <c r="BM259" s="160" t="s">
        <v>1616</v>
      </c>
    </row>
    <row r="260" spans="2:65" s="28" customFormat="1" ht="24.15" customHeight="1">
      <c r="B260" s="149"/>
      <c r="C260" s="150" t="s">
        <v>893</v>
      </c>
      <c r="D260" s="150" t="s">
        <v>151</v>
      </c>
      <c r="E260" s="151" t="s">
        <v>1617</v>
      </c>
      <c r="F260" s="152" t="s">
        <v>1618</v>
      </c>
      <c r="G260" s="153" t="s">
        <v>159</v>
      </c>
      <c r="H260" s="154">
        <v>20</v>
      </c>
      <c r="I260" s="154">
        <v>1.929</v>
      </c>
      <c r="J260" s="154">
        <f t="shared" si="40"/>
        <v>38.58</v>
      </c>
      <c r="K260" s="155"/>
      <c r="L260" s="29"/>
      <c r="M260" s="156"/>
      <c r="N260" s="157" t="s">
        <v>38</v>
      </c>
      <c r="O260" s="158">
        <v>0</v>
      </c>
      <c r="P260" s="158">
        <f t="shared" si="41"/>
        <v>0</v>
      </c>
      <c r="Q260" s="158">
        <v>0</v>
      </c>
      <c r="R260" s="158">
        <f t="shared" si="42"/>
        <v>0</v>
      </c>
      <c r="S260" s="158">
        <v>0</v>
      </c>
      <c r="T260" s="159">
        <f t="shared" si="43"/>
        <v>0</v>
      </c>
      <c r="AR260" s="160" t="s">
        <v>625</v>
      </c>
      <c r="AT260" s="160" t="s">
        <v>151</v>
      </c>
      <c r="AU260" s="160" t="s">
        <v>85</v>
      </c>
      <c r="AY260" s="16" t="s">
        <v>149</v>
      </c>
      <c r="BE260" s="161">
        <f t="shared" si="44"/>
        <v>0</v>
      </c>
      <c r="BF260" s="161">
        <f t="shared" si="45"/>
        <v>38.58</v>
      </c>
      <c r="BG260" s="161">
        <f t="shared" si="46"/>
        <v>0</v>
      </c>
      <c r="BH260" s="161">
        <f t="shared" si="47"/>
        <v>0</v>
      </c>
      <c r="BI260" s="161">
        <f t="shared" si="48"/>
        <v>0</v>
      </c>
      <c r="BJ260" s="16" t="s">
        <v>85</v>
      </c>
      <c r="BK260" s="162">
        <f t="shared" si="49"/>
        <v>38.58</v>
      </c>
      <c r="BL260" s="16" t="s">
        <v>625</v>
      </c>
      <c r="BM260" s="160" t="s">
        <v>1619</v>
      </c>
    </row>
    <row r="261" spans="2:65" s="28" customFormat="1" ht="21.75" customHeight="1">
      <c r="B261" s="149"/>
      <c r="C261" s="167" t="s">
        <v>897</v>
      </c>
      <c r="D261" s="167" t="s">
        <v>431</v>
      </c>
      <c r="E261" s="168" t="s">
        <v>1620</v>
      </c>
      <c r="F261" s="169" t="s">
        <v>1621</v>
      </c>
      <c r="G261" s="170" t="s">
        <v>159</v>
      </c>
      <c r="H261" s="171">
        <v>20</v>
      </c>
      <c r="I261" s="171">
        <v>4.3460000000000001</v>
      </c>
      <c r="J261" s="171">
        <f t="shared" si="40"/>
        <v>86.92</v>
      </c>
      <c r="K261" s="172"/>
      <c r="L261" s="173"/>
      <c r="M261" s="174"/>
      <c r="N261" s="175" t="s">
        <v>38</v>
      </c>
      <c r="O261" s="158">
        <v>0</v>
      </c>
      <c r="P261" s="158">
        <f t="shared" si="41"/>
        <v>0</v>
      </c>
      <c r="Q261" s="158">
        <v>0</v>
      </c>
      <c r="R261" s="158">
        <f t="shared" si="42"/>
        <v>0</v>
      </c>
      <c r="S261" s="158">
        <v>0</v>
      </c>
      <c r="T261" s="159">
        <f t="shared" si="43"/>
        <v>0</v>
      </c>
      <c r="AR261" s="160" t="s">
        <v>1262</v>
      </c>
      <c r="AT261" s="160" t="s">
        <v>431</v>
      </c>
      <c r="AU261" s="160" t="s">
        <v>85</v>
      </c>
      <c r="AY261" s="16" t="s">
        <v>149</v>
      </c>
      <c r="BE261" s="161">
        <f t="shared" si="44"/>
        <v>0</v>
      </c>
      <c r="BF261" s="161">
        <f t="shared" si="45"/>
        <v>86.92</v>
      </c>
      <c r="BG261" s="161">
        <f t="shared" si="46"/>
        <v>0</v>
      </c>
      <c r="BH261" s="161">
        <f t="shared" si="47"/>
        <v>0</v>
      </c>
      <c r="BI261" s="161">
        <f t="shared" si="48"/>
        <v>0</v>
      </c>
      <c r="BJ261" s="16" t="s">
        <v>85</v>
      </c>
      <c r="BK261" s="162">
        <f t="shared" si="49"/>
        <v>86.92</v>
      </c>
      <c r="BL261" s="16" t="s">
        <v>625</v>
      </c>
      <c r="BM261" s="160" t="s">
        <v>1622</v>
      </c>
    </row>
    <row r="262" spans="2:65" s="28" customFormat="1" ht="24.15" customHeight="1">
      <c r="B262" s="149"/>
      <c r="C262" s="150" t="s">
        <v>901</v>
      </c>
      <c r="D262" s="150" t="s">
        <v>151</v>
      </c>
      <c r="E262" s="151" t="s">
        <v>1623</v>
      </c>
      <c r="F262" s="152" t="s">
        <v>1624</v>
      </c>
      <c r="G262" s="153" t="s">
        <v>159</v>
      </c>
      <c r="H262" s="154">
        <v>75</v>
      </c>
      <c r="I262" s="154">
        <v>2.278</v>
      </c>
      <c r="J262" s="154">
        <f t="shared" si="40"/>
        <v>170.85</v>
      </c>
      <c r="K262" s="155"/>
      <c r="L262" s="29"/>
      <c r="M262" s="156"/>
      <c r="N262" s="157" t="s">
        <v>38</v>
      </c>
      <c r="O262" s="158">
        <v>0</v>
      </c>
      <c r="P262" s="158">
        <f t="shared" si="41"/>
        <v>0</v>
      </c>
      <c r="Q262" s="158">
        <v>0</v>
      </c>
      <c r="R262" s="158">
        <f t="shared" si="42"/>
        <v>0</v>
      </c>
      <c r="S262" s="158">
        <v>0</v>
      </c>
      <c r="T262" s="159">
        <f t="shared" si="43"/>
        <v>0</v>
      </c>
      <c r="AR262" s="160" t="s">
        <v>625</v>
      </c>
      <c r="AT262" s="160" t="s">
        <v>151</v>
      </c>
      <c r="AU262" s="160" t="s">
        <v>85</v>
      </c>
      <c r="AY262" s="16" t="s">
        <v>149</v>
      </c>
      <c r="BE262" s="161">
        <f t="shared" si="44"/>
        <v>0</v>
      </c>
      <c r="BF262" s="161">
        <f t="shared" si="45"/>
        <v>170.85</v>
      </c>
      <c r="BG262" s="161">
        <f t="shared" si="46"/>
        <v>0</v>
      </c>
      <c r="BH262" s="161">
        <f t="shared" si="47"/>
        <v>0</v>
      </c>
      <c r="BI262" s="161">
        <f t="shared" si="48"/>
        <v>0</v>
      </c>
      <c r="BJ262" s="16" t="s">
        <v>85</v>
      </c>
      <c r="BK262" s="162">
        <f t="shared" si="49"/>
        <v>170.85</v>
      </c>
      <c r="BL262" s="16" t="s">
        <v>625</v>
      </c>
      <c r="BM262" s="160" t="s">
        <v>1625</v>
      </c>
    </row>
    <row r="263" spans="2:65" s="28" customFormat="1" ht="21.75" customHeight="1">
      <c r="B263" s="149"/>
      <c r="C263" s="167" t="s">
        <v>905</v>
      </c>
      <c r="D263" s="167" t="s">
        <v>431</v>
      </c>
      <c r="E263" s="168" t="s">
        <v>1626</v>
      </c>
      <c r="F263" s="169" t="s">
        <v>1627</v>
      </c>
      <c r="G263" s="170" t="s">
        <v>159</v>
      </c>
      <c r="H263" s="171">
        <v>75</v>
      </c>
      <c r="I263" s="171">
        <v>5.9569999999999999</v>
      </c>
      <c r="J263" s="171">
        <f t="shared" si="40"/>
        <v>446.77499999999998</v>
      </c>
      <c r="K263" s="172"/>
      <c r="L263" s="173"/>
      <c r="M263" s="174"/>
      <c r="N263" s="175" t="s">
        <v>38</v>
      </c>
      <c r="O263" s="158">
        <v>0</v>
      </c>
      <c r="P263" s="158">
        <f t="shared" si="41"/>
        <v>0</v>
      </c>
      <c r="Q263" s="158">
        <v>0</v>
      </c>
      <c r="R263" s="158">
        <f t="shared" si="42"/>
        <v>0</v>
      </c>
      <c r="S263" s="158">
        <v>0</v>
      </c>
      <c r="T263" s="159">
        <f t="shared" si="43"/>
        <v>0</v>
      </c>
      <c r="AR263" s="160" t="s">
        <v>1262</v>
      </c>
      <c r="AT263" s="160" t="s">
        <v>431</v>
      </c>
      <c r="AU263" s="160" t="s">
        <v>85</v>
      </c>
      <c r="AY263" s="16" t="s">
        <v>149</v>
      </c>
      <c r="BE263" s="161">
        <f t="shared" si="44"/>
        <v>0</v>
      </c>
      <c r="BF263" s="161">
        <f t="shared" si="45"/>
        <v>446.77499999999998</v>
      </c>
      <c r="BG263" s="161">
        <f t="shared" si="46"/>
        <v>0</v>
      </c>
      <c r="BH263" s="161">
        <f t="shared" si="47"/>
        <v>0</v>
      </c>
      <c r="BI263" s="161">
        <f t="shared" si="48"/>
        <v>0</v>
      </c>
      <c r="BJ263" s="16" t="s">
        <v>85</v>
      </c>
      <c r="BK263" s="162">
        <f t="shared" si="49"/>
        <v>446.77499999999998</v>
      </c>
      <c r="BL263" s="16" t="s">
        <v>625</v>
      </c>
      <c r="BM263" s="160" t="s">
        <v>1628</v>
      </c>
    </row>
    <row r="264" spans="2:65" s="28" customFormat="1" ht="24.15" customHeight="1">
      <c r="B264" s="149"/>
      <c r="C264" s="150" t="s">
        <v>909</v>
      </c>
      <c r="D264" s="150" t="s">
        <v>151</v>
      </c>
      <c r="E264" s="151" t="s">
        <v>1629</v>
      </c>
      <c r="F264" s="152" t="s">
        <v>1630</v>
      </c>
      <c r="G264" s="153" t="s">
        <v>159</v>
      </c>
      <c r="H264" s="154">
        <v>35</v>
      </c>
      <c r="I264" s="154">
        <v>2.7389999999999999</v>
      </c>
      <c r="J264" s="154">
        <f t="shared" ref="J264:J295" si="50">ROUND(I264*H264,3)</f>
        <v>95.864999999999995</v>
      </c>
      <c r="K264" s="155"/>
      <c r="L264" s="29"/>
      <c r="M264" s="156"/>
      <c r="N264" s="157" t="s">
        <v>38</v>
      </c>
      <c r="O264" s="158">
        <v>0</v>
      </c>
      <c r="P264" s="158">
        <f t="shared" ref="P264:P295" si="51">O264*H264</f>
        <v>0</v>
      </c>
      <c r="Q264" s="158">
        <v>0</v>
      </c>
      <c r="R264" s="158">
        <f t="shared" ref="R264:R295" si="52">Q264*H264</f>
        <v>0</v>
      </c>
      <c r="S264" s="158">
        <v>0</v>
      </c>
      <c r="T264" s="159">
        <f t="shared" ref="T264:T295" si="53">S264*H264</f>
        <v>0</v>
      </c>
      <c r="AR264" s="160" t="s">
        <v>625</v>
      </c>
      <c r="AT264" s="160" t="s">
        <v>151</v>
      </c>
      <c r="AU264" s="160" t="s">
        <v>85</v>
      </c>
      <c r="AY264" s="16" t="s">
        <v>149</v>
      </c>
      <c r="BE264" s="161">
        <f t="shared" si="44"/>
        <v>0</v>
      </c>
      <c r="BF264" s="161">
        <f t="shared" si="45"/>
        <v>95.864999999999995</v>
      </c>
      <c r="BG264" s="161">
        <f t="shared" si="46"/>
        <v>0</v>
      </c>
      <c r="BH264" s="161">
        <f t="shared" si="47"/>
        <v>0</v>
      </c>
      <c r="BI264" s="161">
        <f t="shared" si="48"/>
        <v>0</v>
      </c>
      <c r="BJ264" s="16" t="s">
        <v>85</v>
      </c>
      <c r="BK264" s="162">
        <f t="shared" si="49"/>
        <v>95.864999999999995</v>
      </c>
      <c r="BL264" s="16" t="s">
        <v>625</v>
      </c>
      <c r="BM264" s="160" t="s">
        <v>1631</v>
      </c>
    </row>
    <row r="265" spans="2:65" s="28" customFormat="1" ht="21.75" customHeight="1">
      <c r="B265" s="149"/>
      <c r="C265" s="167" t="s">
        <v>913</v>
      </c>
      <c r="D265" s="167" t="s">
        <v>431</v>
      </c>
      <c r="E265" s="168" t="s">
        <v>1632</v>
      </c>
      <c r="F265" s="169" t="s">
        <v>1633</v>
      </c>
      <c r="G265" s="170" t="s">
        <v>159</v>
      </c>
      <c r="H265" s="171">
        <v>35</v>
      </c>
      <c r="I265" s="171">
        <v>9.98</v>
      </c>
      <c r="J265" s="171">
        <f t="shared" si="50"/>
        <v>349.3</v>
      </c>
      <c r="K265" s="172"/>
      <c r="L265" s="173"/>
      <c r="M265" s="174"/>
      <c r="N265" s="175" t="s">
        <v>38</v>
      </c>
      <c r="O265" s="158">
        <v>0</v>
      </c>
      <c r="P265" s="158">
        <f t="shared" si="51"/>
        <v>0</v>
      </c>
      <c r="Q265" s="158">
        <v>0</v>
      </c>
      <c r="R265" s="158">
        <f t="shared" si="52"/>
        <v>0</v>
      </c>
      <c r="S265" s="158">
        <v>0</v>
      </c>
      <c r="T265" s="159">
        <f t="shared" si="53"/>
        <v>0</v>
      </c>
      <c r="AR265" s="160" t="s">
        <v>1262</v>
      </c>
      <c r="AT265" s="160" t="s">
        <v>431</v>
      </c>
      <c r="AU265" s="160" t="s">
        <v>85</v>
      </c>
      <c r="AY265" s="16" t="s">
        <v>149</v>
      </c>
      <c r="BE265" s="161">
        <f t="shared" si="44"/>
        <v>0</v>
      </c>
      <c r="BF265" s="161">
        <f t="shared" si="45"/>
        <v>349.3</v>
      </c>
      <c r="BG265" s="161">
        <f t="shared" si="46"/>
        <v>0</v>
      </c>
      <c r="BH265" s="161">
        <f t="shared" si="47"/>
        <v>0</v>
      </c>
      <c r="BI265" s="161">
        <f t="shared" si="48"/>
        <v>0</v>
      </c>
      <c r="BJ265" s="16" t="s">
        <v>85</v>
      </c>
      <c r="BK265" s="162">
        <f t="shared" si="49"/>
        <v>349.3</v>
      </c>
      <c r="BL265" s="16" t="s">
        <v>625</v>
      </c>
      <c r="BM265" s="160" t="s">
        <v>1634</v>
      </c>
    </row>
    <row r="266" spans="2:65" s="28" customFormat="1" ht="24.15" customHeight="1">
      <c r="B266" s="149"/>
      <c r="C266" s="150" t="s">
        <v>917</v>
      </c>
      <c r="D266" s="150" t="s">
        <v>151</v>
      </c>
      <c r="E266" s="151" t="s">
        <v>1635</v>
      </c>
      <c r="F266" s="152" t="s">
        <v>1636</v>
      </c>
      <c r="G266" s="153" t="s">
        <v>159</v>
      </c>
      <c r="H266" s="154">
        <v>56</v>
      </c>
      <c r="I266" s="154">
        <v>1.095</v>
      </c>
      <c r="J266" s="154">
        <f t="shared" si="50"/>
        <v>61.32</v>
      </c>
      <c r="K266" s="155"/>
      <c r="L266" s="29"/>
      <c r="M266" s="156"/>
      <c r="N266" s="157" t="s">
        <v>38</v>
      </c>
      <c r="O266" s="158">
        <v>0</v>
      </c>
      <c r="P266" s="158">
        <f t="shared" si="51"/>
        <v>0</v>
      </c>
      <c r="Q266" s="158">
        <v>0</v>
      </c>
      <c r="R266" s="158">
        <f t="shared" si="52"/>
        <v>0</v>
      </c>
      <c r="S266" s="158">
        <v>0</v>
      </c>
      <c r="T266" s="159">
        <f t="shared" si="53"/>
        <v>0</v>
      </c>
      <c r="AR266" s="160" t="s">
        <v>625</v>
      </c>
      <c r="AT266" s="160" t="s">
        <v>151</v>
      </c>
      <c r="AU266" s="160" t="s">
        <v>85</v>
      </c>
      <c r="AY266" s="16" t="s">
        <v>149</v>
      </c>
      <c r="BE266" s="161">
        <f t="shared" si="44"/>
        <v>0</v>
      </c>
      <c r="BF266" s="161">
        <f t="shared" si="45"/>
        <v>61.32</v>
      </c>
      <c r="BG266" s="161">
        <f t="shared" si="46"/>
        <v>0</v>
      </c>
      <c r="BH266" s="161">
        <f t="shared" si="47"/>
        <v>0</v>
      </c>
      <c r="BI266" s="161">
        <f t="shared" si="48"/>
        <v>0</v>
      </c>
      <c r="BJ266" s="16" t="s">
        <v>85</v>
      </c>
      <c r="BK266" s="162">
        <f t="shared" si="49"/>
        <v>61.32</v>
      </c>
      <c r="BL266" s="16" t="s">
        <v>625</v>
      </c>
      <c r="BM266" s="160" t="s">
        <v>1637</v>
      </c>
    </row>
    <row r="267" spans="2:65" s="28" customFormat="1" ht="24.15" customHeight="1">
      <c r="B267" s="149"/>
      <c r="C267" s="167" t="s">
        <v>921</v>
      </c>
      <c r="D267" s="167" t="s">
        <v>431</v>
      </c>
      <c r="E267" s="168" t="s">
        <v>1638</v>
      </c>
      <c r="F267" s="169" t="s">
        <v>1639</v>
      </c>
      <c r="G267" s="170" t="s">
        <v>159</v>
      </c>
      <c r="H267" s="171">
        <v>56</v>
      </c>
      <c r="I267" s="171">
        <v>0.97699999999999998</v>
      </c>
      <c r="J267" s="171">
        <f t="shared" si="50"/>
        <v>54.712000000000003</v>
      </c>
      <c r="K267" s="172"/>
      <c r="L267" s="173"/>
      <c r="M267" s="174"/>
      <c r="N267" s="175" t="s">
        <v>38</v>
      </c>
      <c r="O267" s="158">
        <v>0</v>
      </c>
      <c r="P267" s="158">
        <f t="shared" si="51"/>
        <v>0</v>
      </c>
      <c r="Q267" s="158">
        <v>0</v>
      </c>
      <c r="R267" s="158">
        <f t="shared" si="52"/>
        <v>0</v>
      </c>
      <c r="S267" s="158">
        <v>0</v>
      </c>
      <c r="T267" s="159">
        <f t="shared" si="53"/>
        <v>0</v>
      </c>
      <c r="AR267" s="160" t="s">
        <v>1262</v>
      </c>
      <c r="AT267" s="160" t="s">
        <v>431</v>
      </c>
      <c r="AU267" s="160" t="s">
        <v>85</v>
      </c>
      <c r="AY267" s="16" t="s">
        <v>149</v>
      </c>
      <c r="BE267" s="161">
        <f t="shared" si="44"/>
        <v>0</v>
      </c>
      <c r="BF267" s="161">
        <f t="shared" si="45"/>
        <v>54.712000000000003</v>
      </c>
      <c r="BG267" s="161">
        <f t="shared" si="46"/>
        <v>0</v>
      </c>
      <c r="BH267" s="161">
        <f t="shared" si="47"/>
        <v>0</v>
      </c>
      <c r="BI267" s="161">
        <f t="shared" si="48"/>
        <v>0</v>
      </c>
      <c r="BJ267" s="16" t="s">
        <v>85</v>
      </c>
      <c r="BK267" s="162">
        <f t="shared" si="49"/>
        <v>54.712000000000003</v>
      </c>
      <c r="BL267" s="16" t="s">
        <v>625</v>
      </c>
      <c r="BM267" s="160" t="s">
        <v>1640</v>
      </c>
    </row>
    <row r="268" spans="2:65" s="137" customFormat="1" ht="25.95" customHeight="1">
      <c r="B268" s="138"/>
      <c r="D268" s="139" t="s">
        <v>71</v>
      </c>
      <c r="E268" s="140" t="s">
        <v>405</v>
      </c>
      <c r="F268" s="140" t="s">
        <v>406</v>
      </c>
      <c r="J268" s="141">
        <f>BK268</f>
        <v>2274.9389999999999</v>
      </c>
      <c r="L268" s="138"/>
      <c r="M268" s="142"/>
      <c r="P268" s="143">
        <f>SUM(P269:P270)</f>
        <v>0</v>
      </c>
      <c r="R268" s="143">
        <f>SUM(R269:R270)</f>
        <v>0</v>
      </c>
      <c r="T268" s="144">
        <f>SUM(T269:T270)</f>
        <v>0</v>
      </c>
      <c r="AR268" s="139" t="s">
        <v>155</v>
      </c>
      <c r="AT268" s="145" t="s">
        <v>71</v>
      </c>
      <c r="AU268" s="145" t="s">
        <v>72</v>
      </c>
      <c r="AY268" s="139" t="s">
        <v>149</v>
      </c>
      <c r="BK268" s="146">
        <f>SUM(BK269:BK270)</f>
        <v>2274.9389999999999</v>
      </c>
    </row>
    <row r="269" spans="2:65" s="28" customFormat="1" ht="37.799999999999997" customHeight="1">
      <c r="B269" s="149"/>
      <c r="C269" s="150" t="s">
        <v>925</v>
      </c>
      <c r="D269" s="150" t="s">
        <v>151</v>
      </c>
      <c r="E269" s="151" t="s">
        <v>1337</v>
      </c>
      <c r="F269" s="152" t="s">
        <v>1338</v>
      </c>
      <c r="G269" s="153" t="s">
        <v>410</v>
      </c>
      <c r="H269" s="154">
        <v>85</v>
      </c>
      <c r="I269" s="154">
        <v>18.567</v>
      </c>
      <c r="J269" s="154">
        <f>ROUND(I269*H269,3)</f>
        <v>1578.1949999999999</v>
      </c>
      <c r="K269" s="155"/>
      <c r="L269" s="29"/>
      <c r="M269" s="156"/>
      <c r="N269" s="157" t="s">
        <v>38</v>
      </c>
      <c r="O269" s="158">
        <v>0</v>
      </c>
      <c r="P269" s="158">
        <f>O269*H269</f>
        <v>0</v>
      </c>
      <c r="Q269" s="158">
        <v>0</v>
      </c>
      <c r="R269" s="158">
        <f>Q269*H269</f>
        <v>0</v>
      </c>
      <c r="S269" s="158">
        <v>0</v>
      </c>
      <c r="T269" s="159">
        <f>S269*H269</f>
        <v>0</v>
      </c>
      <c r="AR269" s="160" t="s">
        <v>411</v>
      </c>
      <c r="AT269" s="160" t="s">
        <v>151</v>
      </c>
      <c r="AU269" s="160" t="s">
        <v>79</v>
      </c>
      <c r="AY269" s="16" t="s">
        <v>149</v>
      </c>
      <c r="BE269" s="161">
        <f>IF(N269="základná",J269,0)</f>
        <v>0</v>
      </c>
      <c r="BF269" s="161">
        <f>IF(N269="znížená",J269,0)</f>
        <v>1578.1949999999999</v>
      </c>
      <c r="BG269" s="161">
        <f>IF(N269="zákl. prenesená",J269,0)</f>
        <v>0</v>
      </c>
      <c r="BH269" s="161">
        <f>IF(N269="zníž. prenesená",J269,0)</f>
        <v>0</v>
      </c>
      <c r="BI269" s="161">
        <f>IF(N269="nulová",J269,0)</f>
        <v>0</v>
      </c>
      <c r="BJ269" s="16" t="s">
        <v>85</v>
      </c>
      <c r="BK269" s="162">
        <f>ROUND(I269*H269,3)</f>
        <v>1578.1949999999999</v>
      </c>
      <c r="BL269" s="16" t="s">
        <v>411</v>
      </c>
      <c r="BM269" s="160" t="s">
        <v>1641</v>
      </c>
    </row>
    <row r="270" spans="2:65" s="28" customFormat="1" ht="37.799999999999997" customHeight="1">
      <c r="B270" s="149"/>
      <c r="C270" s="150" t="s">
        <v>929</v>
      </c>
      <c r="D270" s="150" t="s">
        <v>151</v>
      </c>
      <c r="E270" s="151" t="s">
        <v>1339</v>
      </c>
      <c r="F270" s="152" t="s">
        <v>1340</v>
      </c>
      <c r="G270" s="153" t="s">
        <v>410</v>
      </c>
      <c r="H270" s="154">
        <v>24</v>
      </c>
      <c r="I270" s="154">
        <v>29.030999999999999</v>
      </c>
      <c r="J270" s="154">
        <f>ROUND(I270*H270,3)</f>
        <v>696.74400000000003</v>
      </c>
      <c r="K270" s="155"/>
      <c r="L270" s="29"/>
      <c r="M270" s="163"/>
      <c r="N270" s="164" t="s">
        <v>38</v>
      </c>
      <c r="O270" s="165">
        <v>0</v>
      </c>
      <c r="P270" s="165">
        <f>O270*H270</f>
        <v>0</v>
      </c>
      <c r="Q270" s="165">
        <v>0</v>
      </c>
      <c r="R270" s="165">
        <f>Q270*H270</f>
        <v>0</v>
      </c>
      <c r="S270" s="165">
        <v>0</v>
      </c>
      <c r="T270" s="166">
        <f>S270*H270</f>
        <v>0</v>
      </c>
      <c r="AR270" s="160" t="s">
        <v>411</v>
      </c>
      <c r="AT270" s="160" t="s">
        <v>151</v>
      </c>
      <c r="AU270" s="160" t="s">
        <v>79</v>
      </c>
      <c r="AY270" s="16" t="s">
        <v>149</v>
      </c>
      <c r="BE270" s="161">
        <f>IF(N270="základná",J270,0)</f>
        <v>0</v>
      </c>
      <c r="BF270" s="161">
        <f>IF(N270="znížená",J270,0)</f>
        <v>696.74400000000003</v>
      </c>
      <c r="BG270" s="161">
        <f>IF(N270="zákl. prenesená",J270,0)</f>
        <v>0</v>
      </c>
      <c r="BH270" s="161">
        <f>IF(N270="zníž. prenesená",J270,0)</f>
        <v>0</v>
      </c>
      <c r="BI270" s="161">
        <f>IF(N270="nulová",J270,0)</f>
        <v>0</v>
      </c>
      <c r="BJ270" s="16" t="s">
        <v>85</v>
      </c>
      <c r="BK270" s="162">
        <f>ROUND(I270*H270,3)</f>
        <v>696.74400000000003</v>
      </c>
      <c r="BL270" s="16" t="s">
        <v>411</v>
      </c>
      <c r="BM270" s="160" t="s">
        <v>1642</v>
      </c>
    </row>
    <row r="271" spans="2:65" s="28" customFormat="1" ht="6.9" customHeight="1">
      <c r="B271" s="45"/>
      <c r="C271" s="46"/>
      <c r="D271" s="46"/>
      <c r="E271" s="46"/>
      <c r="F271" s="46"/>
      <c r="G271" s="46"/>
      <c r="H271" s="46"/>
      <c r="I271" s="46"/>
      <c r="J271" s="46"/>
      <c r="K271" s="46"/>
      <c r="L271" s="29"/>
    </row>
  </sheetData>
  <autoFilter ref="C124:K270" xr:uid="{00000000-0009-0000-0000-000005000000}"/>
  <mergeCells count="12">
    <mergeCell ref="E115:H115"/>
    <mergeCell ref="E117:H117"/>
    <mergeCell ref="E29:H29"/>
    <mergeCell ref="E85:H85"/>
    <mergeCell ref="E87:H87"/>
    <mergeCell ref="E89:H89"/>
    <mergeCell ref="E113:H113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8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101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ht="12" customHeight="1">
      <c r="B8" s="19"/>
      <c r="D8" s="25" t="s">
        <v>115</v>
      </c>
      <c r="L8" s="19"/>
    </row>
    <row r="9" spans="2:46" s="28" customFormat="1" ht="16.5" customHeight="1">
      <c r="B9" s="29"/>
      <c r="E9" s="191" t="s">
        <v>116</v>
      </c>
      <c r="F9" s="191"/>
      <c r="G9" s="191"/>
      <c r="H9" s="191"/>
      <c r="L9" s="29"/>
    </row>
    <row r="10" spans="2:46" s="28" customFormat="1" ht="12" customHeight="1">
      <c r="B10" s="29"/>
      <c r="D10" s="25" t="s">
        <v>117</v>
      </c>
      <c r="L10" s="29"/>
    </row>
    <row r="11" spans="2:46" s="28" customFormat="1" ht="16.5" customHeight="1">
      <c r="B11" s="29"/>
      <c r="E11" s="2" t="s">
        <v>1643</v>
      </c>
      <c r="F11" s="2"/>
      <c r="G11" s="2"/>
      <c r="H11" s="2"/>
      <c r="L11" s="29"/>
    </row>
    <row r="12" spans="2:46" s="28" customFormat="1">
      <c r="B12" s="29"/>
      <c r="L12" s="29"/>
    </row>
    <row r="13" spans="2:46" s="28" customFormat="1" ht="12" customHeight="1">
      <c r="B13" s="29"/>
      <c r="D13" s="25" t="s">
        <v>13</v>
      </c>
      <c r="F13" s="23"/>
      <c r="I13" s="25" t="s">
        <v>14</v>
      </c>
      <c r="J13" s="23"/>
      <c r="L13" s="29"/>
    </row>
    <row r="14" spans="2:46" s="28" customFormat="1" ht="12" customHeight="1">
      <c r="B14" s="29"/>
      <c r="D14" s="25" t="s">
        <v>15</v>
      </c>
      <c r="F14" s="23" t="s">
        <v>16</v>
      </c>
      <c r="I14" s="25" t="s">
        <v>17</v>
      </c>
      <c r="J14" s="55" t="str">
        <f>'Rekapitulácia stavby'!AN8</f>
        <v>8. 7. 2025</v>
      </c>
      <c r="L14" s="29"/>
    </row>
    <row r="15" spans="2:46" s="28" customFormat="1" ht="10.8" customHeight="1">
      <c r="B15" s="29"/>
      <c r="L15" s="29"/>
    </row>
    <row r="16" spans="2:46" s="28" customFormat="1" ht="12" customHeight="1">
      <c r="B16" s="29"/>
      <c r="D16" s="25" t="s">
        <v>19</v>
      </c>
      <c r="I16" s="25" t="s">
        <v>20</v>
      </c>
      <c r="J16" s="23"/>
      <c r="L16" s="29"/>
    </row>
    <row r="17" spans="2:12" s="28" customFormat="1" ht="18" customHeight="1">
      <c r="B17" s="29"/>
      <c r="E17" s="23" t="s">
        <v>21</v>
      </c>
      <c r="I17" s="25" t="s">
        <v>22</v>
      </c>
      <c r="J17" s="23"/>
      <c r="L17" s="29"/>
    </row>
    <row r="18" spans="2:12" s="28" customFormat="1" ht="6.9" customHeight="1">
      <c r="B18" s="29"/>
      <c r="L18" s="29"/>
    </row>
    <row r="19" spans="2:12" s="28" customFormat="1" ht="12" customHeight="1">
      <c r="B19" s="29"/>
      <c r="D19" s="25" t="s">
        <v>23</v>
      </c>
      <c r="I19" s="25" t="s">
        <v>20</v>
      </c>
      <c r="J19" s="23">
        <f>'Rekapitulácia stavby'!AN13</f>
        <v>0</v>
      </c>
      <c r="L19" s="29"/>
    </row>
    <row r="20" spans="2:12" s="28" customFormat="1" ht="18" customHeight="1">
      <c r="B20" s="29"/>
      <c r="E20" s="13" t="str">
        <f>'Rekapitulácia stavby'!E14</f>
        <v xml:space="preserve"> </v>
      </c>
      <c r="F20" s="13"/>
      <c r="G20" s="13"/>
      <c r="H20" s="13"/>
      <c r="I20" s="25" t="s">
        <v>22</v>
      </c>
      <c r="J20" s="23">
        <f>'Rekapitulácia stavby'!AN14</f>
        <v>0</v>
      </c>
      <c r="L20" s="29"/>
    </row>
    <row r="21" spans="2:12" s="28" customFormat="1" ht="6.9" customHeight="1">
      <c r="B21" s="29"/>
      <c r="L21" s="29"/>
    </row>
    <row r="22" spans="2:12" s="28" customFormat="1" ht="12" customHeight="1">
      <c r="B22" s="29"/>
      <c r="D22" s="25" t="s">
        <v>25</v>
      </c>
      <c r="I22" s="25" t="s">
        <v>20</v>
      </c>
      <c r="J22" s="23"/>
      <c r="L22" s="29"/>
    </row>
    <row r="23" spans="2:12" s="28" customFormat="1" ht="18" customHeight="1">
      <c r="B23" s="29"/>
      <c r="E23" s="23" t="s">
        <v>26</v>
      </c>
      <c r="I23" s="25" t="s">
        <v>22</v>
      </c>
      <c r="J23" s="23"/>
      <c r="L23" s="29"/>
    </row>
    <row r="24" spans="2:12" s="28" customFormat="1" ht="6.9" customHeight="1">
      <c r="B24" s="29"/>
      <c r="L24" s="29"/>
    </row>
    <row r="25" spans="2:12" s="28" customFormat="1" ht="12" customHeight="1">
      <c r="B25" s="29"/>
      <c r="D25" s="25" t="s">
        <v>28</v>
      </c>
      <c r="I25" s="25" t="s">
        <v>20</v>
      </c>
      <c r="J25" s="23"/>
      <c r="L25" s="29"/>
    </row>
    <row r="26" spans="2:12" s="28" customFormat="1" ht="18" customHeight="1">
      <c r="B26" s="29"/>
      <c r="E26" s="23" t="s">
        <v>1644</v>
      </c>
      <c r="I26" s="25" t="s">
        <v>22</v>
      </c>
      <c r="J26" s="23"/>
      <c r="L26" s="29"/>
    </row>
    <row r="27" spans="2:12" s="28" customFormat="1" ht="6.9" customHeight="1">
      <c r="B27" s="29"/>
      <c r="L27" s="29"/>
    </row>
    <row r="28" spans="2:12" s="28" customFormat="1" ht="12" customHeight="1">
      <c r="B28" s="29"/>
      <c r="D28" s="25" t="s">
        <v>30</v>
      </c>
      <c r="L28" s="29"/>
    </row>
    <row r="29" spans="2:12" s="99" customFormat="1" ht="35.25" customHeight="1">
      <c r="B29" s="100"/>
      <c r="E29" s="11" t="s">
        <v>31</v>
      </c>
      <c r="F29" s="11"/>
      <c r="G29" s="11"/>
      <c r="H29" s="11"/>
      <c r="L29" s="100"/>
    </row>
    <row r="30" spans="2:12" s="28" customFormat="1" ht="6.9" customHeight="1">
      <c r="B30" s="29"/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25.5" customHeight="1">
      <c r="B32" s="29"/>
      <c r="D32" s="101" t="s">
        <v>32</v>
      </c>
      <c r="J32" s="69">
        <f>ROUND(J132, 3)</f>
        <v>53866.123</v>
      </c>
      <c r="L32" s="29"/>
    </row>
    <row r="33" spans="2:12" s="28" customFormat="1" ht="6.9" customHeight="1">
      <c r="B33" s="29"/>
      <c r="D33" s="56"/>
      <c r="E33" s="56"/>
      <c r="F33" s="56"/>
      <c r="G33" s="56"/>
      <c r="H33" s="56"/>
      <c r="I33" s="56"/>
      <c r="J33" s="56"/>
      <c r="K33" s="56"/>
      <c r="L33" s="29"/>
    </row>
    <row r="34" spans="2:12" s="28" customFormat="1" ht="14.4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28" customFormat="1" ht="14.4" customHeight="1">
      <c r="B35" s="29"/>
      <c r="D35" s="102" t="s">
        <v>36</v>
      </c>
      <c r="E35" s="35" t="s">
        <v>37</v>
      </c>
      <c r="F35" s="103">
        <f>ROUND((SUM(BE132:BE287)),  3)</f>
        <v>0</v>
      </c>
      <c r="G35" s="104"/>
      <c r="H35" s="104"/>
      <c r="I35" s="105">
        <v>0.23</v>
      </c>
      <c r="J35" s="103">
        <f>ROUND(((SUM(BE132:BE287))*I35),  3)</f>
        <v>0</v>
      </c>
      <c r="L35" s="29"/>
    </row>
    <row r="36" spans="2:12" s="28" customFormat="1" ht="14.4" customHeight="1">
      <c r="B36" s="29"/>
      <c r="E36" s="35" t="s">
        <v>38</v>
      </c>
      <c r="F36" s="91">
        <f>ROUND((SUM(BF132:BF287)),  3)</f>
        <v>53866.123</v>
      </c>
      <c r="I36" s="106">
        <v>0.23</v>
      </c>
      <c r="J36" s="91">
        <f>ROUND(((SUM(BF132:BF287))*I36),  3)</f>
        <v>12389.208000000001</v>
      </c>
      <c r="L36" s="29"/>
    </row>
    <row r="37" spans="2:12" s="28" customFormat="1" ht="14.4" hidden="1" customHeight="1">
      <c r="B37" s="29"/>
      <c r="E37" s="25" t="s">
        <v>39</v>
      </c>
      <c r="F37" s="91">
        <f>ROUND((SUM(BG132:BG287)),  3)</f>
        <v>0</v>
      </c>
      <c r="I37" s="106">
        <v>0.23</v>
      </c>
      <c r="J37" s="91">
        <f>0</f>
        <v>0</v>
      </c>
      <c r="L37" s="29"/>
    </row>
    <row r="38" spans="2:12" s="28" customFormat="1" ht="14.4" hidden="1" customHeight="1">
      <c r="B38" s="29"/>
      <c r="E38" s="25" t="s">
        <v>40</v>
      </c>
      <c r="F38" s="91">
        <f>ROUND((SUM(BH132:BH287)),  3)</f>
        <v>0</v>
      </c>
      <c r="I38" s="106">
        <v>0.23</v>
      </c>
      <c r="J38" s="91">
        <f>0</f>
        <v>0</v>
      </c>
      <c r="L38" s="29"/>
    </row>
    <row r="39" spans="2:12" s="28" customFormat="1" ht="14.4" hidden="1" customHeight="1">
      <c r="B39" s="29"/>
      <c r="E39" s="35" t="s">
        <v>41</v>
      </c>
      <c r="F39" s="103">
        <f>ROUND((SUM(BI132:BI287)),  3)</f>
        <v>0</v>
      </c>
      <c r="G39" s="104"/>
      <c r="H39" s="104"/>
      <c r="I39" s="105">
        <v>0</v>
      </c>
      <c r="J39" s="103">
        <f>0</f>
        <v>0</v>
      </c>
      <c r="L39" s="29"/>
    </row>
    <row r="40" spans="2:12" s="28" customFormat="1" ht="6.9" customHeight="1">
      <c r="B40" s="29"/>
      <c r="L40" s="29"/>
    </row>
    <row r="41" spans="2:12" s="28" customFormat="1" ht="25.5" customHeight="1">
      <c r="B41" s="29"/>
      <c r="C41" s="107"/>
      <c r="D41" s="108" t="s">
        <v>42</v>
      </c>
      <c r="E41" s="59"/>
      <c r="F41" s="59"/>
      <c r="G41" s="109" t="s">
        <v>43</v>
      </c>
      <c r="H41" s="110" t="s">
        <v>44</v>
      </c>
      <c r="I41" s="59"/>
      <c r="J41" s="111">
        <f>SUM(J32:J39)</f>
        <v>66255.331000000006</v>
      </c>
      <c r="K41" s="112"/>
      <c r="L41" s="29"/>
    </row>
    <row r="42" spans="2:12" s="28" customFormat="1" ht="14.4" customHeight="1">
      <c r="B42" s="29"/>
      <c r="L42" s="2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12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12" s="28" customFormat="1" ht="24.9" customHeight="1">
      <c r="B82" s="29"/>
      <c r="C82" s="20" t="s">
        <v>119</v>
      </c>
      <c r="L82" s="29"/>
    </row>
    <row r="83" spans="2:12" s="28" customFormat="1" ht="6.9" customHeight="1">
      <c r="B83" s="29"/>
      <c r="L83" s="29"/>
    </row>
    <row r="84" spans="2:12" s="28" customFormat="1" ht="12" customHeight="1">
      <c r="B84" s="29"/>
      <c r="C84" s="25" t="s">
        <v>11</v>
      </c>
      <c r="L84" s="29"/>
    </row>
    <row r="85" spans="2:12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12" ht="12" customHeight="1">
      <c r="B86" s="19"/>
      <c r="C86" s="25" t="s">
        <v>115</v>
      </c>
      <c r="L86" s="19"/>
    </row>
    <row r="87" spans="2:12" s="28" customFormat="1" ht="16.5" customHeight="1">
      <c r="B87" s="29"/>
      <c r="E87" s="191" t="s">
        <v>116</v>
      </c>
      <c r="F87" s="191"/>
      <c r="G87" s="191"/>
      <c r="H87" s="191"/>
      <c r="L87" s="29"/>
    </row>
    <row r="88" spans="2:12" s="28" customFormat="1" ht="12" customHeight="1">
      <c r="B88" s="29"/>
      <c r="C88" s="25" t="s">
        <v>117</v>
      </c>
      <c r="L88" s="29"/>
    </row>
    <row r="89" spans="2:12" s="28" customFormat="1" ht="16.5" customHeight="1">
      <c r="B89" s="29"/>
      <c r="E89" s="2" t="str">
        <f>E11</f>
        <v>01.6 - 6. ZTI</v>
      </c>
      <c r="F89" s="2"/>
      <c r="G89" s="2"/>
      <c r="H89" s="2"/>
      <c r="L89" s="29"/>
    </row>
    <row r="90" spans="2:12" s="28" customFormat="1" ht="6.9" customHeight="1">
      <c r="B90" s="29"/>
      <c r="L90" s="29"/>
    </row>
    <row r="91" spans="2:12" s="28" customFormat="1" ht="12" customHeight="1">
      <c r="B91" s="29"/>
      <c r="C91" s="25" t="s">
        <v>15</v>
      </c>
      <c r="F91" s="23" t="str">
        <f>F14</f>
        <v>Medzilaborce</v>
      </c>
      <c r="I91" s="25" t="s">
        <v>17</v>
      </c>
      <c r="J91" s="55" t="str">
        <f>IF(J14="","",J14)</f>
        <v>8. 7. 2025</v>
      </c>
      <c r="L91" s="29"/>
    </row>
    <row r="92" spans="2:12" s="28" customFormat="1" ht="6.9" customHeight="1">
      <c r="B92" s="29"/>
      <c r="L92" s="29"/>
    </row>
    <row r="93" spans="2:12" s="28" customFormat="1" ht="40.049999999999997" customHeight="1">
      <c r="B93" s="29"/>
      <c r="C93" s="25" t="s">
        <v>19</v>
      </c>
      <c r="F93" s="23" t="str">
        <f>E17</f>
        <v>ÚSVIT- ML, n.o., Čapajevova 4923,23, Prešov</v>
      </c>
      <c r="I93" s="25" t="s">
        <v>25</v>
      </c>
      <c r="J93" s="26" t="str">
        <f>E23</f>
        <v>HYDROARCH, s.r.o., Prešov, Ing.arch.Gryglak</v>
      </c>
      <c r="L93" s="29"/>
    </row>
    <row r="94" spans="2:12" s="28" customFormat="1" ht="15.15" customHeight="1">
      <c r="B94" s="29"/>
      <c r="C94" s="25" t="s">
        <v>23</v>
      </c>
      <c r="F94" s="23" t="str">
        <f>IF(E20="","",E20)</f>
        <v xml:space="preserve"> </v>
      </c>
      <c r="I94" s="25" t="s">
        <v>28</v>
      </c>
      <c r="J94" s="26" t="str">
        <f>E26</f>
        <v>Ing.Matošová</v>
      </c>
      <c r="L94" s="29"/>
    </row>
    <row r="95" spans="2:12" s="28" customFormat="1" ht="10.35" customHeight="1">
      <c r="B95" s="29"/>
      <c r="L95" s="29"/>
    </row>
    <row r="96" spans="2:12" s="28" customFormat="1" ht="29.25" customHeight="1">
      <c r="B96" s="29"/>
      <c r="C96" s="115" t="s">
        <v>120</v>
      </c>
      <c r="D96" s="107"/>
      <c r="E96" s="107"/>
      <c r="F96" s="107"/>
      <c r="G96" s="107"/>
      <c r="H96" s="107"/>
      <c r="I96" s="107"/>
      <c r="J96" s="116" t="s">
        <v>121</v>
      </c>
      <c r="K96" s="107"/>
      <c r="L96" s="29"/>
    </row>
    <row r="97" spans="2:47" s="28" customFormat="1" ht="10.35" customHeight="1">
      <c r="B97" s="29"/>
      <c r="L97" s="29"/>
    </row>
    <row r="98" spans="2:47" s="28" customFormat="1" ht="22.8" customHeight="1">
      <c r="B98" s="29"/>
      <c r="C98" s="117" t="s">
        <v>122</v>
      </c>
      <c r="J98" s="69">
        <f>J132</f>
        <v>53866.123</v>
      </c>
      <c r="L98" s="29"/>
      <c r="AU98" s="16" t="s">
        <v>123</v>
      </c>
    </row>
    <row r="99" spans="2:47" s="118" customFormat="1" ht="24.9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J133</f>
        <v>52.899999999999991</v>
      </c>
      <c r="L99" s="119"/>
    </row>
    <row r="100" spans="2:47" s="88" customFormat="1" ht="19.95" customHeight="1">
      <c r="B100" s="123"/>
      <c r="D100" s="124" t="s">
        <v>1645</v>
      </c>
      <c r="E100" s="125"/>
      <c r="F100" s="125"/>
      <c r="G100" s="125"/>
      <c r="H100" s="125"/>
      <c r="I100" s="125"/>
      <c r="J100" s="126">
        <f>J134</f>
        <v>52.899999999999991</v>
      </c>
      <c r="L100" s="123"/>
    </row>
    <row r="101" spans="2:47" s="118" customFormat="1" ht="24.9" customHeight="1">
      <c r="B101" s="119"/>
      <c r="D101" s="120" t="s">
        <v>128</v>
      </c>
      <c r="E101" s="121"/>
      <c r="F101" s="121"/>
      <c r="G101" s="121"/>
      <c r="H101" s="121"/>
      <c r="I101" s="121"/>
      <c r="J101" s="122">
        <f>J139</f>
        <v>53723.222999999998</v>
      </c>
      <c r="L101" s="119"/>
    </row>
    <row r="102" spans="2:47" s="88" customFormat="1" ht="19.95" customHeight="1">
      <c r="B102" s="123"/>
      <c r="D102" s="124" t="s">
        <v>129</v>
      </c>
      <c r="E102" s="125"/>
      <c r="F102" s="125"/>
      <c r="G102" s="125"/>
      <c r="H102" s="125"/>
      <c r="I102" s="125"/>
      <c r="J102" s="126">
        <f>J140</f>
        <v>3321.2829999999994</v>
      </c>
      <c r="L102" s="123"/>
    </row>
    <row r="103" spans="2:47" s="88" customFormat="1" ht="19.95" customHeight="1">
      <c r="B103" s="123"/>
      <c r="D103" s="124" t="s">
        <v>1646</v>
      </c>
      <c r="E103" s="125"/>
      <c r="F103" s="125"/>
      <c r="G103" s="125"/>
      <c r="H103" s="125"/>
      <c r="I103" s="125"/>
      <c r="J103" s="126">
        <f>J157</f>
        <v>9743.2379999999957</v>
      </c>
      <c r="L103" s="123"/>
    </row>
    <row r="104" spans="2:47" s="88" customFormat="1" ht="19.95" customHeight="1">
      <c r="B104" s="123"/>
      <c r="D104" s="124" t="s">
        <v>421</v>
      </c>
      <c r="E104" s="125"/>
      <c r="F104" s="125"/>
      <c r="G104" s="125"/>
      <c r="H104" s="125"/>
      <c r="I104" s="125"/>
      <c r="J104" s="126">
        <f>J184</f>
        <v>18003.115999999998</v>
      </c>
      <c r="L104" s="123"/>
    </row>
    <row r="105" spans="2:47" s="88" customFormat="1" ht="19.95" customHeight="1">
      <c r="B105" s="123"/>
      <c r="D105" s="124" t="s">
        <v>1647</v>
      </c>
      <c r="E105" s="125"/>
      <c r="F105" s="125"/>
      <c r="G105" s="125"/>
      <c r="H105" s="125"/>
      <c r="I105" s="125"/>
      <c r="J105" s="126">
        <f>J223</f>
        <v>170.74</v>
      </c>
      <c r="L105" s="123"/>
    </row>
    <row r="106" spans="2:47" s="88" customFormat="1" ht="19.95" customHeight="1">
      <c r="B106" s="123"/>
      <c r="D106" s="124" t="s">
        <v>1648</v>
      </c>
      <c r="E106" s="125"/>
      <c r="F106" s="125"/>
      <c r="G106" s="125"/>
      <c r="H106" s="125"/>
      <c r="I106" s="125"/>
      <c r="J106" s="126">
        <f>J228</f>
        <v>21927.105</v>
      </c>
      <c r="L106" s="123"/>
    </row>
    <row r="107" spans="2:47" s="88" customFormat="1" ht="19.95" customHeight="1">
      <c r="B107" s="123"/>
      <c r="D107" s="124" t="s">
        <v>1649</v>
      </c>
      <c r="E107" s="125"/>
      <c r="F107" s="125"/>
      <c r="G107" s="125"/>
      <c r="H107" s="125"/>
      <c r="I107" s="125"/>
      <c r="J107" s="126">
        <f>J276</f>
        <v>498.423</v>
      </c>
      <c r="L107" s="123"/>
    </row>
    <row r="108" spans="2:47" s="88" customFormat="1" ht="19.95" customHeight="1">
      <c r="B108" s="123"/>
      <c r="D108" s="124" t="s">
        <v>1650</v>
      </c>
      <c r="E108" s="125"/>
      <c r="F108" s="125"/>
      <c r="G108" s="125"/>
      <c r="H108" s="125"/>
      <c r="I108" s="125"/>
      <c r="J108" s="126">
        <f>J280</f>
        <v>59.318000000000005</v>
      </c>
      <c r="L108" s="123"/>
    </row>
    <row r="109" spans="2:47" s="118" customFormat="1" ht="24.9" customHeight="1">
      <c r="B109" s="119"/>
      <c r="D109" s="120" t="s">
        <v>1252</v>
      </c>
      <c r="E109" s="121"/>
      <c r="F109" s="121"/>
      <c r="G109" s="121"/>
      <c r="H109" s="121"/>
      <c r="I109" s="121"/>
      <c r="J109" s="122">
        <f>J284</f>
        <v>90</v>
      </c>
      <c r="L109" s="119"/>
    </row>
    <row r="110" spans="2:47" s="88" customFormat="1" ht="19.95" customHeight="1">
      <c r="B110" s="123"/>
      <c r="D110" s="124" t="s">
        <v>1651</v>
      </c>
      <c r="E110" s="125"/>
      <c r="F110" s="125"/>
      <c r="G110" s="125"/>
      <c r="H110" s="125"/>
      <c r="I110" s="125"/>
      <c r="J110" s="126">
        <f>J285</f>
        <v>90</v>
      </c>
      <c r="L110" s="123"/>
    </row>
    <row r="111" spans="2:47" s="28" customFormat="1" ht="21.9" customHeight="1">
      <c r="B111" s="29"/>
      <c r="L111" s="29"/>
    </row>
    <row r="112" spans="2:47" s="28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9"/>
    </row>
    <row r="116" spans="2:12" s="28" customFormat="1" ht="6.9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29"/>
    </row>
    <row r="117" spans="2:12" s="28" customFormat="1" ht="24.9" customHeight="1">
      <c r="B117" s="29"/>
      <c r="C117" s="20" t="s">
        <v>135</v>
      </c>
      <c r="L117" s="29"/>
    </row>
    <row r="118" spans="2:12" s="28" customFormat="1" ht="6.9" customHeight="1">
      <c r="B118" s="29"/>
      <c r="L118" s="29"/>
    </row>
    <row r="119" spans="2:12" s="28" customFormat="1" ht="12" customHeight="1">
      <c r="B119" s="29"/>
      <c r="C119" s="25" t="s">
        <v>11</v>
      </c>
      <c r="L119" s="29"/>
    </row>
    <row r="120" spans="2:12" s="28" customFormat="1" ht="16.5" customHeight="1">
      <c r="B120" s="29"/>
      <c r="E120" s="191" t="str">
        <f>E7</f>
        <v>Denný stacionár Medzilaborce - Adaptácia</v>
      </c>
      <c r="F120" s="191"/>
      <c r="G120" s="191"/>
      <c r="H120" s="191"/>
      <c r="L120" s="29"/>
    </row>
    <row r="121" spans="2:12" ht="12" customHeight="1">
      <c r="B121" s="19"/>
      <c r="C121" s="25" t="s">
        <v>115</v>
      </c>
      <c r="L121" s="19"/>
    </row>
    <row r="122" spans="2:12" s="28" customFormat="1" ht="16.5" customHeight="1">
      <c r="B122" s="29"/>
      <c r="E122" s="191" t="s">
        <v>116</v>
      </c>
      <c r="F122" s="191"/>
      <c r="G122" s="191"/>
      <c r="H122" s="191"/>
      <c r="L122" s="29"/>
    </row>
    <row r="123" spans="2:12" s="28" customFormat="1" ht="12" customHeight="1">
      <c r="B123" s="29"/>
      <c r="C123" s="25" t="s">
        <v>117</v>
      </c>
      <c r="L123" s="29"/>
    </row>
    <row r="124" spans="2:12" s="28" customFormat="1" ht="16.5" customHeight="1">
      <c r="B124" s="29"/>
      <c r="E124" s="2" t="str">
        <f>E11</f>
        <v>01.6 - 6. ZTI</v>
      </c>
      <c r="F124" s="2"/>
      <c r="G124" s="2"/>
      <c r="H124" s="2"/>
      <c r="L124" s="29"/>
    </row>
    <row r="125" spans="2:12" s="28" customFormat="1" ht="6.9" customHeight="1">
      <c r="B125" s="29"/>
      <c r="L125" s="29"/>
    </row>
    <row r="126" spans="2:12" s="28" customFormat="1" ht="12" customHeight="1">
      <c r="B126" s="29"/>
      <c r="C126" s="25" t="s">
        <v>15</v>
      </c>
      <c r="F126" s="23" t="str">
        <f>F14</f>
        <v>Medzilaborce</v>
      </c>
      <c r="I126" s="25" t="s">
        <v>17</v>
      </c>
      <c r="J126" s="55" t="str">
        <f>IF(J14="","",J14)</f>
        <v>8. 7. 2025</v>
      </c>
      <c r="L126" s="29"/>
    </row>
    <row r="127" spans="2:12" s="28" customFormat="1" ht="6.9" customHeight="1">
      <c r="B127" s="29"/>
      <c r="L127" s="29"/>
    </row>
    <row r="128" spans="2:12" s="28" customFormat="1" ht="40.049999999999997" customHeight="1">
      <c r="B128" s="29"/>
      <c r="C128" s="25" t="s">
        <v>19</v>
      </c>
      <c r="F128" s="23" t="str">
        <f>E17</f>
        <v>ÚSVIT- ML, n.o., Čapajevova 4923,23, Prešov</v>
      </c>
      <c r="I128" s="25" t="s">
        <v>25</v>
      </c>
      <c r="J128" s="26" t="str">
        <f>E23</f>
        <v>HYDROARCH, s.r.o., Prešov, Ing.arch.Gryglak</v>
      </c>
      <c r="L128" s="29"/>
    </row>
    <row r="129" spans="2:65" s="28" customFormat="1" ht="15.15" customHeight="1">
      <c r="B129" s="29"/>
      <c r="C129" s="25" t="s">
        <v>23</v>
      </c>
      <c r="F129" s="23" t="str">
        <f>IF(E20="","",E20)</f>
        <v xml:space="preserve"> </v>
      </c>
      <c r="I129" s="25" t="s">
        <v>28</v>
      </c>
      <c r="J129" s="26" t="str">
        <f>E26</f>
        <v>Ing.Matošová</v>
      </c>
      <c r="L129" s="29"/>
    </row>
    <row r="130" spans="2:65" s="28" customFormat="1" ht="10.35" customHeight="1">
      <c r="B130" s="29"/>
      <c r="L130" s="29"/>
    </row>
    <row r="131" spans="2:65" s="127" customFormat="1" ht="29.25" customHeight="1">
      <c r="B131" s="128"/>
      <c r="C131" s="129" t="s">
        <v>136</v>
      </c>
      <c r="D131" s="130" t="s">
        <v>57</v>
      </c>
      <c r="E131" s="130" t="s">
        <v>53</v>
      </c>
      <c r="F131" s="130" t="s">
        <v>54</v>
      </c>
      <c r="G131" s="130" t="s">
        <v>137</v>
      </c>
      <c r="H131" s="130" t="s">
        <v>138</v>
      </c>
      <c r="I131" s="130" t="s">
        <v>139</v>
      </c>
      <c r="J131" s="131" t="s">
        <v>121</v>
      </c>
      <c r="K131" s="132" t="s">
        <v>140</v>
      </c>
      <c r="L131" s="128"/>
      <c r="M131" s="61"/>
      <c r="N131" s="62" t="s">
        <v>36</v>
      </c>
      <c r="O131" s="62" t="s">
        <v>141</v>
      </c>
      <c r="P131" s="62" t="s">
        <v>142</v>
      </c>
      <c r="Q131" s="62" t="s">
        <v>143</v>
      </c>
      <c r="R131" s="62" t="s">
        <v>144</v>
      </c>
      <c r="S131" s="62" t="s">
        <v>145</v>
      </c>
      <c r="T131" s="63" t="s">
        <v>146</v>
      </c>
    </row>
    <row r="132" spans="2:65" s="28" customFormat="1" ht="22.8" customHeight="1">
      <c r="B132" s="29"/>
      <c r="C132" s="67" t="s">
        <v>122</v>
      </c>
      <c r="J132" s="133">
        <f>BK132</f>
        <v>53866.123</v>
      </c>
      <c r="L132" s="29"/>
      <c r="M132" s="64"/>
      <c r="N132" s="56"/>
      <c r="O132" s="56"/>
      <c r="P132" s="134">
        <f>P133+P139+P284</f>
        <v>738.67195999999979</v>
      </c>
      <c r="Q132" s="56"/>
      <c r="R132" s="134">
        <f>R133+R139+R284</f>
        <v>2.1536752300000006</v>
      </c>
      <c r="S132" s="56"/>
      <c r="T132" s="135">
        <f>T133+T139+T284</f>
        <v>0</v>
      </c>
      <c r="AT132" s="16" t="s">
        <v>71</v>
      </c>
      <c r="AU132" s="16" t="s">
        <v>123</v>
      </c>
      <c r="BK132" s="136">
        <f>BK133+BK139+BK284</f>
        <v>53866.123</v>
      </c>
    </row>
    <row r="133" spans="2:65" s="137" customFormat="1" ht="25.95" customHeight="1">
      <c r="B133" s="138"/>
      <c r="D133" s="139" t="s">
        <v>71</v>
      </c>
      <c r="E133" s="140" t="s">
        <v>147</v>
      </c>
      <c r="F133" s="140" t="s">
        <v>148</v>
      </c>
      <c r="J133" s="141">
        <f>BK133</f>
        <v>52.899999999999991</v>
      </c>
      <c r="L133" s="138"/>
      <c r="M133" s="142"/>
      <c r="P133" s="143">
        <f>P134</f>
        <v>0.219</v>
      </c>
      <c r="R133" s="143">
        <f>R134</f>
        <v>6.9999999999999993E-3</v>
      </c>
      <c r="T133" s="144">
        <f>T134</f>
        <v>0</v>
      </c>
      <c r="AR133" s="139" t="s">
        <v>79</v>
      </c>
      <c r="AT133" s="145" t="s">
        <v>71</v>
      </c>
      <c r="AU133" s="145" t="s">
        <v>72</v>
      </c>
      <c r="AY133" s="139" t="s">
        <v>149</v>
      </c>
      <c r="BK133" s="146">
        <f>BK134</f>
        <v>52.899999999999991</v>
      </c>
    </row>
    <row r="134" spans="2:65" s="137" customFormat="1" ht="22.8" customHeight="1">
      <c r="B134" s="138"/>
      <c r="D134" s="139" t="s">
        <v>71</v>
      </c>
      <c r="E134" s="147" t="s">
        <v>181</v>
      </c>
      <c r="F134" s="147" t="s">
        <v>1652</v>
      </c>
      <c r="J134" s="148">
        <f>BK134</f>
        <v>52.899999999999991</v>
      </c>
      <c r="L134" s="138"/>
      <c r="M134" s="142"/>
      <c r="P134" s="143">
        <f>SUM(P135:P138)</f>
        <v>0.219</v>
      </c>
      <c r="R134" s="143">
        <f>SUM(R135:R138)</f>
        <v>6.9999999999999993E-3</v>
      </c>
      <c r="T134" s="144">
        <f>SUM(T135:T138)</f>
        <v>0</v>
      </c>
      <c r="AR134" s="139" t="s">
        <v>79</v>
      </c>
      <c r="AT134" s="145" t="s">
        <v>71</v>
      </c>
      <c r="AU134" s="145" t="s">
        <v>79</v>
      </c>
      <c r="AY134" s="139" t="s">
        <v>149</v>
      </c>
      <c r="BK134" s="146">
        <f>SUM(BK135:BK138)</f>
        <v>52.899999999999991</v>
      </c>
    </row>
    <row r="135" spans="2:65" s="28" customFormat="1" ht="33" customHeight="1">
      <c r="B135" s="149"/>
      <c r="C135" s="150" t="s">
        <v>79</v>
      </c>
      <c r="D135" s="150" t="s">
        <v>151</v>
      </c>
      <c r="E135" s="151" t="s">
        <v>1653</v>
      </c>
      <c r="F135" s="152" t="s">
        <v>1654</v>
      </c>
      <c r="G135" s="153" t="s">
        <v>159</v>
      </c>
      <c r="H135" s="154">
        <v>5</v>
      </c>
      <c r="I135" s="154">
        <v>0.96</v>
      </c>
      <c r="J135" s="154">
        <f>ROUND(I135*H135,3)</f>
        <v>4.8</v>
      </c>
      <c r="K135" s="155"/>
      <c r="L135" s="29"/>
      <c r="M135" s="156"/>
      <c r="N135" s="157" t="s">
        <v>38</v>
      </c>
      <c r="O135" s="158">
        <v>3.5999999999999997E-2</v>
      </c>
      <c r="P135" s="158">
        <f>O135*H135</f>
        <v>0.18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AR135" s="160" t="s">
        <v>216</v>
      </c>
      <c r="AT135" s="160" t="s">
        <v>151</v>
      </c>
      <c r="AU135" s="160" t="s">
        <v>85</v>
      </c>
      <c r="AY135" s="16" t="s">
        <v>149</v>
      </c>
      <c r="BE135" s="161">
        <f>IF(N135="základná",J135,0)</f>
        <v>0</v>
      </c>
      <c r="BF135" s="161">
        <f>IF(N135="znížená",J135,0)</f>
        <v>4.8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6" t="s">
        <v>85</v>
      </c>
      <c r="BK135" s="162">
        <f>ROUND(I135*H135,3)</f>
        <v>4.8</v>
      </c>
      <c r="BL135" s="16" t="s">
        <v>216</v>
      </c>
      <c r="BM135" s="160" t="s">
        <v>1655</v>
      </c>
    </row>
    <row r="136" spans="2:65" s="28" customFormat="1" ht="24.15" customHeight="1">
      <c r="B136" s="149"/>
      <c r="C136" s="167" t="s">
        <v>85</v>
      </c>
      <c r="D136" s="167" t="s">
        <v>431</v>
      </c>
      <c r="E136" s="168" t="s">
        <v>1656</v>
      </c>
      <c r="F136" s="169" t="s">
        <v>1657</v>
      </c>
      <c r="G136" s="170" t="s">
        <v>159</v>
      </c>
      <c r="H136" s="171">
        <v>5</v>
      </c>
      <c r="I136" s="171">
        <v>7.31</v>
      </c>
      <c r="J136" s="171">
        <f>ROUND(I136*H136,3)</f>
        <v>36.549999999999997</v>
      </c>
      <c r="K136" s="172"/>
      <c r="L136" s="173"/>
      <c r="M136" s="174"/>
      <c r="N136" s="175" t="s">
        <v>38</v>
      </c>
      <c r="O136" s="158">
        <v>0</v>
      </c>
      <c r="P136" s="158">
        <f>O136*H136</f>
        <v>0</v>
      </c>
      <c r="Q136" s="158">
        <v>1.0499999999999999E-3</v>
      </c>
      <c r="R136" s="158">
        <f>Q136*H136</f>
        <v>5.2499999999999995E-3</v>
      </c>
      <c r="S136" s="158">
        <v>0</v>
      </c>
      <c r="T136" s="159">
        <f>S136*H136</f>
        <v>0</v>
      </c>
      <c r="AR136" s="160" t="s">
        <v>280</v>
      </c>
      <c r="AT136" s="160" t="s">
        <v>431</v>
      </c>
      <c r="AU136" s="160" t="s">
        <v>85</v>
      </c>
      <c r="AY136" s="16" t="s">
        <v>149</v>
      </c>
      <c r="BE136" s="161">
        <f>IF(N136="základná",J136,0)</f>
        <v>0</v>
      </c>
      <c r="BF136" s="161">
        <f>IF(N136="znížená",J136,0)</f>
        <v>36.549999999999997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6" t="s">
        <v>85</v>
      </c>
      <c r="BK136" s="162">
        <f>ROUND(I136*H136,3)</f>
        <v>36.549999999999997</v>
      </c>
      <c r="BL136" s="16" t="s">
        <v>216</v>
      </c>
      <c r="BM136" s="160" t="s">
        <v>1658</v>
      </c>
    </row>
    <row r="137" spans="2:65" s="28" customFormat="1" ht="33" customHeight="1">
      <c r="B137" s="149"/>
      <c r="C137" s="150" t="s">
        <v>161</v>
      </c>
      <c r="D137" s="150" t="s">
        <v>151</v>
      </c>
      <c r="E137" s="151" t="s">
        <v>1659</v>
      </c>
      <c r="F137" s="152" t="s">
        <v>1660</v>
      </c>
      <c r="G137" s="153" t="s">
        <v>159</v>
      </c>
      <c r="H137" s="154">
        <v>1</v>
      </c>
      <c r="I137" s="154">
        <v>1.07</v>
      </c>
      <c r="J137" s="154">
        <f>ROUND(I137*H137,3)</f>
        <v>1.07</v>
      </c>
      <c r="K137" s="155"/>
      <c r="L137" s="29"/>
      <c r="M137" s="156"/>
      <c r="N137" s="157" t="s">
        <v>38</v>
      </c>
      <c r="O137" s="158">
        <v>3.9E-2</v>
      </c>
      <c r="P137" s="158">
        <f>O137*H137</f>
        <v>3.9E-2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AR137" s="160" t="s">
        <v>155</v>
      </c>
      <c r="AT137" s="160" t="s">
        <v>151</v>
      </c>
      <c r="AU137" s="160" t="s">
        <v>85</v>
      </c>
      <c r="AY137" s="16" t="s">
        <v>149</v>
      </c>
      <c r="BE137" s="161">
        <f>IF(N137="základná",J137,0)</f>
        <v>0</v>
      </c>
      <c r="BF137" s="161">
        <f>IF(N137="znížená",J137,0)</f>
        <v>1.07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6" t="s">
        <v>85</v>
      </c>
      <c r="BK137" s="162">
        <f>ROUND(I137*H137,3)</f>
        <v>1.07</v>
      </c>
      <c r="BL137" s="16" t="s">
        <v>155</v>
      </c>
      <c r="BM137" s="160" t="s">
        <v>1661</v>
      </c>
    </row>
    <row r="138" spans="2:65" s="28" customFormat="1" ht="21.75" customHeight="1">
      <c r="B138" s="149"/>
      <c r="C138" s="167" t="s">
        <v>155</v>
      </c>
      <c r="D138" s="167" t="s">
        <v>431</v>
      </c>
      <c r="E138" s="168" t="s">
        <v>1662</v>
      </c>
      <c r="F138" s="169" t="s">
        <v>1663</v>
      </c>
      <c r="G138" s="170" t="s">
        <v>159</v>
      </c>
      <c r="H138" s="171">
        <v>1</v>
      </c>
      <c r="I138" s="171">
        <v>10.48</v>
      </c>
      <c r="J138" s="171">
        <f>ROUND(I138*H138,3)</f>
        <v>10.48</v>
      </c>
      <c r="K138" s="172"/>
      <c r="L138" s="173"/>
      <c r="M138" s="174"/>
      <c r="N138" s="175" t="s">
        <v>38</v>
      </c>
      <c r="O138" s="158">
        <v>0</v>
      </c>
      <c r="P138" s="158">
        <f>O138*H138</f>
        <v>0</v>
      </c>
      <c r="Q138" s="158">
        <v>1.75E-3</v>
      </c>
      <c r="R138" s="158">
        <f>Q138*H138</f>
        <v>1.75E-3</v>
      </c>
      <c r="S138" s="158">
        <v>0</v>
      </c>
      <c r="T138" s="159">
        <f>S138*H138</f>
        <v>0</v>
      </c>
      <c r="AR138" s="160" t="s">
        <v>181</v>
      </c>
      <c r="AT138" s="160" t="s">
        <v>431</v>
      </c>
      <c r="AU138" s="160" t="s">
        <v>85</v>
      </c>
      <c r="AY138" s="16" t="s">
        <v>149</v>
      </c>
      <c r="BE138" s="161">
        <f>IF(N138="základná",J138,0)</f>
        <v>0</v>
      </c>
      <c r="BF138" s="161">
        <f>IF(N138="znížená",J138,0)</f>
        <v>10.48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6" t="s">
        <v>85</v>
      </c>
      <c r="BK138" s="162">
        <f>ROUND(I138*H138,3)</f>
        <v>10.48</v>
      </c>
      <c r="BL138" s="16" t="s">
        <v>155</v>
      </c>
      <c r="BM138" s="160" t="s">
        <v>1664</v>
      </c>
    </row>
    <row r="139" spans="2:65" s="137" customFormat="1" ht="25.95" customHeight="1">
      <c r="B139" s="138"/>
      <c r="D139" s="139" t="s">
        <v>71</v>
      </c>
      <c r="E139" s="140" t="s">
        <v>340</v>
      </c>
      <c r="F139" s="140" t="s">
        <v>341</v>
      </c>
      <c r="J139" s="141">
        <f>BK139</f>
        <v>53723.222999999998</v>
      </c>
      <c r="L139" s="138"/>
      <c r="M139" s="142"/>
      <c r="P139" s="143">
        <f>P140+P157+P184+P223+P228+P276+P280</f>
        <v>737.67695999999978</v>
      </c>
      <c r="R139" s="143">
        <f>R140+R157+R184+R223+R228+R276+R280</f>
        <v>2.1438652300000003</v>
      </c>
      <c r="T139" s="144">
        <f>T140+T157+T184+T223+T228+T276+T280</f>
        <v>0</v>
      </c>
      <c r="AR139" s="139" t="s">
        <v>85</v>
      </c>
      <c r="AT139" s="145" t="s">
        <v>71</v>
      </c>
      <c r="AU139" s="145" t="s">
        <v>72</v>
      </c>
      <c r="AY139" s="139" t="s">
        <v>149</v>
      </c>
      <c r="BK139" s="146">
        <f>BK140+BK157+BK184+BK223+BK228+BK276+BK280</f>
        <v>53723.222999999998</v>
      </c>
    </row>
    <row r="140" spans="2:65" s="137" customFormat="1" ht="22.8" customHeight="1">
      <c r="B140" s="138"/>
      <c r="D140" s="139" t="s">
        <v>71</v>
      </c>
      <c r="E140" s="147" t="s">
        <v>342</v>
      </c>
      <c r="F140" s="147" t="s">
        <v>343</v>
      </c>
      <c r="J140" s="148">
        <f>BK140</f>
        <v>3321.2829999999994</v>
      </c>
      <c r="L140" s="138"/>
      <c r="M140" s="142"/>
      <c r="P140" s="143">
        <f>SUM(P141:P156)</f>
        <v>66.633790000000005</v>
      </c>
      <c r="R140" s="143">
        <f>SUM(R141:R156)</f>
        <v>4.0720000000000006E-2</v>
      </c>
      <c r="T140" s="144">
        <f>SUM(T141:T156)</f>
        <v>0</v>
      </c>
      <c r="AR140" s="139" t="s">
        <v>85</v>
      </c>
      <c r="AT140" s="145" t="s">
        <v>71</v>
      </c>
      <c r="AU140" s="145" t="s">
        <v>79</v>
      </c>
      <c r="AY140" s="139" t="s">
        <v>149</v>
      </c>
      <c r="BK140" s="146">
        <f>SUM(BK141:BK156)</f>
        <v>3321.2829999999994</v>
      </c>
    </row>
    <row r="141" spans="2:65" s="28" customFormat="1" ht="24.15" customHeight="1">
      <c r="B141" s="149"/>
      <c r="C141" s="150" t="s">
        <v>169</v>
      </c>
      <c r="D141" s="150" t="s">
        <v>151</v>
      </c>
      <c r="E141" s="151" t="s">
        <v>1665</v>
      </c>
      <c r="F141" s="152" t="s">
        <v>1666</v>
      </c>
      <c r="G141" s="153" t="s">
        <v>159</v>
      </c>
      <c r="H141" s="154">
        <v>146</v>
      </c>
      <c r="I141" s="154">
        <v>3.87</v>
      </c>
      <c r="J141" s="154">
        <f t="shared" ref="J141:J156" si="0">ROUND(I141*H141,3)</f>
        <v>565.02</v>
      </c>
      <c r="K141" s="155"/>
      <c r="L141" s="29"/>
      <c r="M141" s="156"/>
      <c r="N141" s="157" t="s">
        <v>38</v>
      </c>
      <c r="O141" s="158">
        <v>0.13100000000000001</v>
      </c>
      <c r="P141" s="158">
        <f t="shared" ref="P141:P156" si="1">O141*H141</f>
        <v>19.126000000000001</v>
      </c>
      <c r="Q141" s="158">
        <v>1.0000000000000001E-5</v>
      </c>
      <c r="R141" s="158">
        <f t="shared" ref="R141:R156" si="2">Q141*H141</f>
        <v>1.4600000000000001E-3</v>
      </c>
      <c r="S141" s="158">
        <v>0</v>
      </c>
      <c r="T141" s="159">
        <f t="shared" ref="T141:T156" si="3">S141*H141</f>
        <v>0</v>
      </c>
      <c r="AR141" s="160" t="s">
        <v>216</v>
      </c>
      <c r="AT141" s="160" t="s">
        <v>151</v>
      </c>
      <c r="AU141" s="160" t="s">
        <v>85</v>
      </c>
      <c r="AY141" s="16" t="s">
        <v>149</v>
      </c>
      <c r="BE141" s="161">
        <f t="shared" ref="BE141:BE156" si="4">IF(N141="základná",J141,0)</f>
        <v>0</v>
      </c>
      <c r="BF141" s="161">
        <f t="shared" ref="BF141:BF156" si="5">IF(N141="znížená",J141,0)</f>
        <v>565.02</v>
      </c>
      <c r="BG141" s="161">
        <f t="shared" ref="BG141:BG156" si="6">IF(N141="zákl. prenesená",J141,0)</f>
        <v>0</v>
      </c>
      <c r="BH141" s="161">
        <f t="shared" ref="BH141:BH156" si="7">IF(N141="zníž. prenesená",J141,0)</f>
        <v>0</v>
      </c>
      <c r="BI141" s="161">
        <f t="shared" ref="BI141:BI156" si="8">IF(N141="nulová",J141,0)</f>
        <v>0</v>
      </c>
      <c r="BJ141" s="16" t="s">
        <v>85</v>
      </c>
      <c r="BK141" s="162">
        <f t="shared" ref="BK141:BK156" si="9">ROUND(I141*H141,3)</f>
        <v>565.02</v>
      </c>
      <c r="BL141" s="16" t="s">
        <v>216</v>
      </c>
      <c r="BM141" s="160" t="s">
        <v>1667</v>
      </c>
    </row>
    <row r="142" spans="2:65" s="28" customFormat="1" ht="33" customHeight="1">
      <c r="B142" s="149"/>
      <c r="C142" s="167" t="s">
        <v>173</v>
      </c>
      <c r="D142" s="167" t="s">
        <v>431</v>
      </c>
      <c r="E142" s="168" t="s">
        <v>1668</v>
      </c>
      <c r="F142" s="169" t="s">
        <v>1669</v>
      </c>
      <c r="G142" s="170" t="s">
        <v>159</v>
      </c>
      <c r="H142" s="171">
        <v>114</v>
      </c>
      <c r="I142" s="171">
        <v>0.7</v>
      </c>
      <c r="J142" s="171">
        <f t="shared" si="0"/>
        <v>79.8</v>
      </c>
      <c r="K142" s="172"/>
      <c r="L142" s="173"/>
      <c r="M142" s="174"/>
      <c r="N142" s="175" t="s">
        <v>38</v>
      </c>
      <c r="O142" s="158">
        <v>0</v>
      </c>
      <c r="P142" s="158">
        <f t="shared" si="1"/>
        <v>0</v>
      </c>
      <c r="Q142" s="158">
        <v>1.0000000000000001E-5</v>
      </c>
      <c r="R142" s="158">
        <f t="shared" si="2"/>
        <v>1.1400000000000002E-3</v>
      </c>
      <c r="S142" s="158">
        <v>0</v>
      </c>
      <c r="T142" s="159">
        <f t="shared" si="3"/>
        <v>0</v>
      </c>
      <c r="AR142" s="160" t="s">
        <v>280</v>
      </c>
      <c r="AT142" s="160" t="s">
        <v>431</v>
      </c>
      <c r="AU142" s="160" t="s">
        <v>85</v>
      </c>
      <c r="AY142" s="16" t="s">
        <v>149</v>
      </c>
      <c r="BE142" s="161">
        <f t="shared" si="4"/>
        <v>0</v>
      </c>
      <c r="BF142" s="161">
        <f t="shared" si="5"/>
        <v>79.8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6" t="s">
        <v>85</v>
      </c>
      <c r="BK142" s="162">
        <f t="shared" si="9"/>
        <v>79.8</v>
      </c>
      <c r="BL142" s="16" t="s">
        <v>216</v>
      </c>
      <c r="BM142" s="160" t="s">
        <v>1670</v>
      </c>
    </row>
    <row r="143" spans="2:65" s="28" customFormat="1" ht="33" customHeight="1">
      <c r="B143" s="149"/>
      <c r="C143" s="167" t="s">
        <v>177</v>
      </c>
      <c r="D143" s="167" t="s">
        <v>431</v>
      </c>
      <c r="E143" s="168" t="s">
        <v>1671</v>
      </c>
      <c r="F143" s="169" t="s">
        <v>1672</v>
      </c>
      <c r="G143" s="170" t="s">
        <v>159</v>
      </c>
      <c r="H143" s="171">
        <v>32</v>
      </c>
      <c r="I143" s="171">
        <v>0.76</v>
      </c>
      <c r="J143" s="171">
        <f t="shared" si="0"/>
        <v>24.32</v>
      </c>
      <c r="K143" s="172"/>
      <c r="L143" s="173"/>
      <c r="M143" s="174"/>
      <c r="N143" s="175" t="s">
        <v>38</v>
      </c>
      <c r="O143" s="158">
        <v>0</v>
      </c>
      <c r="P143" s="158">
        <f t="shared" si="1"/>
        <v>0</v>
      </c>
      <c r="Q143" s="158">
        <v>9.0000000000000006E-5</v>
      </c>
      <c r="R143" s="158">
        <f t="shared" si="2"/>
        <v>2.8800000000000002E-3</v>
      </c>
      <c r="S143" s="158">
        <v>0</v>
      </c>
      <c r="T143" s="159">
        <f t="shared" si="3"/>
        <v>0</v>
      </c>
      <c r="AR143" s="160" t="s">
        <v>280</v>
      </c>
      <c r="AT143" s="160" t="s">
        <v>431</v>
      </c>
      <c r="AU143" s="160" t="s">
        <v>85</v>
      </c>
      <c r="AY143" s="16" t="s">
        <v>149</v>
      </c>
      <c r="BE143" s="161">
        <f t="shared" si="4"/>
        <v>0</v>
      </c>
      <c r="BF143" s="161">
        <f t="shared" si="5"/>
        <v>24.32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6" t="s">
        <v>85</v>
      </c>
      <c r="BK143" s="162">
        <f t="shared" si="9"/>
        <v>24.32</v>
      </c>
      <c r="BL143" s="16" t="s">
        <v>216</v>
      </c>
      <c r="BM143" s="160" t="s">
        <v>1673</v>
      </c>
    </row>
    <row r="144" spans="2:65" s="28" customFormat="1" ht="24.15" customHeight="1">
      <c r="B144" s="149"/>
      <c r="C144" s="150" t="s">
        <v>181</v>
      </c>
      <c r="D144" s="150" t="s">
        <v>151</v>
      </c>
      <c r="E144" s="151" t="s">
        <v>1674</v>
      </c>
      <c r="F144" s="152" t="s">
        <v>1675</v>
      </c>
      <c r="G144" s="153" t="s">
        <v>159</v>
      </c>
      <c r="H144" s="154">
        <v>62</v>
      </c>
      <c r="I144" s="154">
        <v>4.34</v>
      </c>
      <c r="J144" s="154">
        <f t="shared" si="0"/>
        <v>269.08</v>
      </c>
      <c r="K144" s="155"/>
      <c r="L144" s="29"/>
      <c r="M144" s="156"/>
      <c r="N144" s="157" t="s">
        <v>38</v>
      </c>
      <c r="O144" s="158">
        <v>0.14802999999999999</v>
      </c>
      <c r="P144" s="158">
        <f t="shared" si="1"/>
        <v>9.177859999999999</v>
      </c>
      <c r="Q144" s="158">
        <v>9.0000000000000002E-6</v>
      </c>
      <c r="R144" s="158">
        <f t="shared" si="2"/>
        <v>5.5800000000000001E-4</v>
      </c>
      <c r="S144" s="158">
        <v>0</v>
      </c>
      <c r="T144" s="159">
        <f t="shared" si="3"/>
        <v>0</v>
      </c>
      <c r="AR144" s="160" t="s">
        <v>216</v>
      </c>
      <c r="AT144" s="160" t="s">
        <v>151</v>
      </c>
      <c r="AU144" s="160" t="s">
        <v>85</v>
      </c>
      <c r="AY144" s="16" t="s">
        <v>149</v>
      </c>
      <c r="BE144" s="161">
        <f t="shared" si="4"/>
        <v>0</v>
      </c>
      <c r="BF144" s="161">
        <f t="shared" si="5"/>
        <v>269.08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6" t="s">
        <v>85</v>
      </c>
      <c r="BK144" s="162">
        <f t="shared" si="9"/>
        <v>269.08</v>
      </c>
      <c r="BL144" s="16" t="s">
        <v>216</v>
      </c>
      <c r="BM144" s="160" t="s">
        <v>1676</v>
      </c>
    </row>
    <row r="145" spans="2:65" s="28" customFormat="1" ht="33" customHeight="1">
      <c r="B145" s="149"/>
      <c r="C145" s="167" t="s">
        <v>185</v>
      </c>
      <c r="D145" s="167" t="s">
        <v>431</v>
      </c>
      <c r="E145" s="168" t="s">
        <v>1677</v>
      </c>
      <c r="F145" s="169" t="s">
        <v>1678</v>
      </c>
      <c r="G145" s="170" t="s">
        <v>159</v>
      </c>
      <c r="H145" s="171">
        <v>56</v>
      </c>
      <c r="I145" s="171">
        <v>1.1200000000000001</v>
      </c>
      <c r="J145" s="171">
        <f t="shared" si="0"/>
        <v>62.72</v>
      </c>
      <c r="K145" s="172"/>
      <c r="L145" s="173"/>
      <c r="M145" s="174"/>
      <c r="N145" s="175" t="s">
        <v>38</v>
      </c>
      <c r="O145" s="158">
        <v>0</v>
      </c>
      <c r="P145" s="158">
        <f t="shared" si="1"/>
        <v>0</v>
      </c>
      <c r="Q145" s="158">
        <v>2.1000000000000001E-4</v>
      </c>
      <c r="R145" s="158">
        <f t="shared" si="2"/>
        <v>1.176E-2</v>
      </c>
      <c r="S145" s="158">
        <v>0</v>
      </c>
      <c r="T145" s="159">
        <f t="shared" si="3"/>
        <v>0</v>
      </c>
      <c r="AR145" s="160" t="s">
        <v>280</v>
      </c>
      <c r="AT145" s="160" t="s">
        <v>431</v>
      </c>
      <c r="AU145" s="160" t="s">
        <v>85</v>
      </c>
      <c r="AY145" s="16" t="s">
        <v>149</v>
      </c>
      <c r="BE145" s="161">
        <f t="shared" si="4"/>
        <v>0</v>
      </c>
      <c r="BF145" s="161">
        <f t="shared" si="5"/>
        <v>62.72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6" t="s">
        <v>85</v>
      </c>
      <c r="BK145" s="162">
        <f t="shared" si="9"/>
        <v>62.72</v>
      </c>
      <c r="BL145" s="16" t="s">
        <v>216</v>
      </c>
      <c r="BM145" s="160" t="s">
        <v>1679</v>
      </c>
    </row>
    <row r="146" spans="2:65" s="28" customFormat="1" ht="33" customHeight="1">
      <c r="B146" s="149"/>
      <c r="C146" s="167" t="s">
        <v>191</v>
      </c>
      <c r="D146" s="167" t="s">
        <v>431</v>
      </c>
      <c r="E146" s="168" t="s">
        <v>1680</v>
      </c>
      <c r="F146" s="169" t="s">
        <v>1681</v>
      </c>
      <c r="G146" s="170" t="s">
        <v>159</v>
      </c>
      <c r="H146" s="171">
        <v>6</v>
      </c>
      <c r="I146" s="171">
        <v>1.73</v>
      </c>
      <c r="J146" s="171">
        <f t="shared" si="0"/>
        <v>10.38</v>
      </c>
      <c r="K146" s="172"/>
      <c r="L146" s="173"/>
      <c r="M146" s="174"/>
      <c r="N146" s="175" t="s">
        <v>38</v>
      </c>
      <c r="O146" s="158">
        <v>0</v>
      </c>
      <c r="P146" s="158">
        <f t="shared" si="1"/>
        <v>0</v>
      </c>
      <c r="Q146" s="158">
        <v>2.7999999999999998E-4</v>
      </c>
      <c r="R146" s="158">
        <f t="shared" si="2"/>
        <v>1.6799999999999999E-3</v>
      </c>
      <c r="S146" s="158">
        <v>0</v>
      </c>
      <c r="T146" s="159">
        <f t="shared" si="3"/>
        <v>0</v>
      </c>
      <c r="AR146" s="160" t="s">
        <v>280</v>
      </c>
      <c r="AT146" s="160" t="s">
        <v>431</v>
      </c>
      <c r="AU146" s="160" t="s">
        <v>85</v>
      </c>
      <c r="AY146" s="16" t="s">
        <v>149</v>
      </c>
      <c r="BE146" s="161">
        <f t="shared" si="4"/>
        <v>0</v>
      </c>
      <c r="BF146" s="161">
        <f t="shared" si="5"/>
        <v>10.38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6" t="s">
        <v>85</v>
      </c>
      <c r="BK146" s="162">
        <f t="shared" si="9"/>
        <v>10.38</v>
      </c>
      <c r="BL146" s="16" t="s">
        <v>216</v>
      </c>
      <c r="BM146" s="160" t="s">
        <v>1682</v>
      </c>
    </row>
    <row r="147" spans="2:65" s="28" customFormat="1" ht="24.15" customHeight="1">
      <c r="B147" s="149"/>
      <c r="C147" s="150" t="s">
        <v>196</v>
      </c>
      <c r="D147" s="150" t="s">
        <v>151</v>
      </c>
      <c r="E147" s="151" t="s">
        <v>1683</v>
      </c>
      <c r="F147" s="152" t="s">
        <v>1684</v>
      </c>
      <c r="G147" s="153" t="s">
        <v>159</v>
      </c>
      <c r="H147" s="154">
        <v>74</v>
      </c>
      <c r="I147" s="154">
        <v>4.29</v>
      </c>
      <c r="J147" s="154">
        <f t="shared" si="0"/>
        <v>317.45999999999998</v>
      </c>
      <c r="K147" s="155"/>
      <c r="L147" s="29"/>
      <c r="M147" s="156"/>
      <c r="N147" s="157" t="s">
        <v>38</v>
      </c>
      <c r="O147" s="158">
        <v>0.13400000000000001</v>
      </c>
      <c r="P147" s="158">
        <f t="shared" si="1"/>
        <v>9.9160000000000004</v>
      </c>
      <c r="Q147" s="158">
        <v>2.0000000000000002E-5</v>
      </c>
      <c r="R147" s="158">
        <f t="shared" si="2"/>
        <v>1.4800000000000002E-3</v>
      </c>
      <c r="S147" s="158">
        <v>0</v>
      </c>
      <c r="T147" s="159">
        <f t="shared" si="3"/>
        <v>0</v>
      </c>
      <c r="AR147" s="160" t="s">
        <v>216</v>
      </c>
      <c r="AT147" s="160" t="s">
        <v>151</v>
      </c>
      <c r="AU147" s="160" t="s">
        <v>85</v>
      </c>
      <c r="AY147" s="16" t="s">
        <v>149</v>
      </c>
      <c r="BE147" s="161">
        <f t="shared" si="4"/>
        <v>0</v>
      </c>
      <c r="BF147" s="161">
        <f t="shared" si="5"/>
        <v>317.45999999999998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6" t="s">
        <v>85</v>
      </c>
      <c r="BK147" s="162">
        <f t="shared" si="9"/>
        <v>317.45999999999998</v>
      </c>
      <c r="BL147" s="16" t="s">
        <v>216</v>
      </c>
      <c r="BM147" s="160" t="s">
        <v>1685</v>
      </c>
    </row>
    <row r="148" spans="2:65" s="28" customFormat="1" ht="33" customHeight="1">
      <c r="B148" s="149"/>
      <c r="C148" s="167" t="s">
        <v>200</v>
      </c>
      <c r="D148" s="167" t="s">
        <v>431</v>
      </c>
      <c r="E148" s="168" t="s">
        <v>1686</v>
      </c>
      <c r="F148" s="169" t="s">
        <v>1687</v>
      </c>
      <c r="G148" s="170" t="s">
        <v>159</v>
      </c>
      <c r="H148" s="171">
        <v>70</v>
      </c>
      <c r="I148" s="171">
        <v>1.9</v>
      </c>
      <c r="J148" s="171">
        <f t="shared" si="0"/>
        <v>133</v>
      </c>
      <c r="K148" s="172"/>
      <c r="L148" s="173"/>
      <c r="M148" s="174"/>
      <c r="N148" s="175" t="s">
        <v>38</v>
      </c>
      <c r="O148" s="158">
        <v>0</v>
      </c>
      <c r="P148" s="158">
        <f t="shared" si="1"/>
        <v>0</v>
      </c>
      <c r="Q148" s="158">
        <v>1.0000000000000001E-5</v>
      </c>
      <c r="R148" s="158">
        <f t="shared" si="2"/>
        <v>7.000000000000001E-4</v>
      </c>
      <c r="S148" s="158">
        <v>0</v>
      </c>
      <c r="T148" s="159">
        <f t="shared" si="3"/>
        <v>0</v>
      </c>
      <c r="AR148" s="160" t="s">
        <v>280</v>
      </c>
      <c r="AT148" s="160" t="s">
        <v>431</v>
      </c>
      <c r="AU148" s="160" t="s">
        <v>85</v>
      </c>
      <c r="AY148" s="16" t="s">
        <v>149</v>
      </c>
      <c r="BE148" s="161">
        <f t="shared" si="4"/>
        <v>0</v>
      </c>
      <c r="BF148" s="161">
        <f t="shared" si="5"/>
        <v>133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6" t="s">
        <v>85</v>
      </c>
      <c r="BK148" s="162">
        <f t="shared" si="9"/>
        <v>133</v>
      </c>
      <c r="BL148" s="16" t="s">
        <v>216</v>
      </c>
      <c r="BM148" s="160" t="s">
        <v>1688</v>
      </c>
    </row>
    <row r="149" spans="2:65" s="28" customFormat="1" ht="33" customHeight="1">
      <c r="B149" s="149"/>
      <c r="C149" s="167" t="s">
        <v>204</v>
      </c>
      <c r="D149" s="167" t="s">
        <v>431</v>
      </c>
      <c r="E149" s="168" t="s">
        <v>1689</v>
      </c>
      <c r="F149" s="169" t="s">
        <v>1690</v>
      </c>
      <c r="G149" s="170" t="s">
        <v>159</v>
      </c>
      <c r="H149" s="171">
        <v>4</v>
      </c>
      <c r="I149" s="171">
        <v>2.2000000000000002</v>
      </c>
      <c r="J149" s="171">
        <f t="shared" si="0"/>
        <v>8.8000000000000007</v>
      </c>
      <c r="K149" s="172"/>
      <c r="L149" s="173"/>
      <c r="M149" s="174"/>
      <c r="N149" s="175" t="s">
        <v>38</v>
      </c>
      <c r="O149" s="158">
        <v>0</v>
      </c>
      <c r="P149" s="158">
        <f t="shared" si="1"/>
        <v>0</v>
      </c>
      <c r="Q149" s="158">
        <v>2.0000000000000002E-5</v>
      </c>
      <c r="R149" s="158">
        <f t="shared" si="2"/>
        <v>8.0000000000000007E-5</v>
      </c>
      <c r="S149" s="158">
        <v>0</v>
      </c>
      <c r="T149" s="159">
        <f t="shared" si="3"/>
        <v>0</v>
      </c>
      <c r="AR149" s="160" t="s">
        <v>280</v>
      </c>
      <c r="AT149" s="160" t="s">
        <v>431</v>
      </c>
      <c r="AU149" s="160" t="s">
        <v>85</v>
      </c>
      <c r="AY149" s="16" t="s">
        <v>149</v>
      </c>
      <c r="BE149" s="161">
        <f t="shared" si="4"/>
        <v>0</v>
      </c>
      <c r="BF149" s="161">
        <f t="shared" si="5"/>
        <v>8.8000000000000007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6" t="s">
        <v>85</v>
      </c>
      <c r="BK149" s="162">
        <f t="shared" si="9"/>
        <v>8.8000000000000007</v>
      </c>
      <c r="BL149" s="16" t="s">
        <v>216</v>
      </c>
      <c r="BM149" s="160" t="s">
        <v>1691</v>
      </c>
    </row>
    <row r="150" spans="2:65" s="28" customFormat="1" ht="21.75" customHeight="1">
      <c r="B150" s="149"/>
      <c r="C150" s="150" t="s">
        <v>208</v>
      </c>
      <c r="D150" s="150" t="s">
        <v>151</v>
      </c>
      <c r="E150" s="151" t="s">
        <v>1692</v>
      </c>
      <c r="F150" s="152" t="s">
        <v>1693</v>
      </c>
      <c r="G150" s="153" t="s">
        <v>159</v>
      </c>
      <c r="H150" s="154">
        <v>177</v>
      </c>
      <c r="I150" s="154">
        <v>4.84</v>
      </c>
      <c r="J150" s="154">
        <f t="shared" si="0"/>
        <v>856.68</v>
      </c>
      <c r="K150" s="155"/>
      <c r="L150" s="29"/>
      <c r="M150" s="156"/>
      <c r="N150" s="157" t="s">
        <v>38</v>
      </c>
      <c r="O150" s="158">
        <v>0.13703000000000001</v>
      </c>
      <c r="P150" s="158">
        <f t="shared" si="1"/>
        <v>24.254310000000004</v>
      </c>
      <c r="Q150" s="158">
        <v>3.3000000000000003E-5</v>
      </c>
      <c r="R150" s="158">
        <f t="shared" si="2"/>
        <v>5.8410000000000007E-3</v>
      </c>
      <c r="S150" s="158">
        <v>0</v>
      </c>
      <c r="T150" s="159">
        <f t="shared" si="3"/>
        <v>0</v>
      </c>
      <c r="AR150" s="160" t="s">
        <v>216</v>
      </c>
      <c r="AT150" s="160" t="s">
        <v>151</v>
      </c>
      <c r="AU150" s="160" t="s">
        <v>85</v>
      </c>
      <c r="AY150" s="16" t="s">
        <v>149</v>
      </c>
      <c r="BE150" s="161">
        <f t="shared" si="4"/>
        <v>0</v>
      </c>
      <c r="BF150" s="161">
        <f t="shared" si="5"/>
        <v>856.68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6" t="s">
        <v>85</v>
      </c>
      <c r="BK150" s="162">
        <f t="shared" si="9"/>
        <v>856.68</v>
      </c>
      <c r="BL150" s="16" t="s">
        <v>216</v>
      </c>
      <c r="BM150" s="160" t="s">
        <v>1694</v>
      </c>
    </row>
    <row r="151" spans="2:65" s="28" customFormat="1" ht="33" customHeight="1">
      <c r="B151" s="149"/>
      <c r="C151" s="167" t="s">
        <v>212</v>
      </c>
      <c r="D151" s="167" t="s">
        <v>431</v>
      </c>
      <c r="E151" s="168" t="s">
        <v>1695</v>
      </c>
      <c r="F151" s="169" t="s">
        <v>1696</v>
      </c>
      <c r="G151" s="170" t="s">
        <v>159</v>
      </c>
      <c r="H151" s="171">
        <v>93</v>
      </c>
      <c r="I151" s="171">
        <v>3.7</v>
      </c>
      <c r="J151" s="171">
        <f t="shared" si="0"/>
        <v>344.1</v>
      </c>
      <c r="K151" s="172"/>
      <c r="L151" s="173"/>
      <c r="M151" s="174"/>
      <c r="N151" s="175" t="s">
        <v>38</v>
      </c>
      <c r="O151" s="158">
        <v>0</v>
      </c>
      <c r="P151" s="158">
        <f t="shared" si="1"/>
        <v>0</v>
      </c>
      <c r="Q151" s="158">
        <v>3.0000000000000001E-5</v>
      </c>
      <c r="R151" s="158">
        <f t="shared" si="2"/>
        <v>2.7899999999999999E-3</v>
      </c>
      <c r="S151" s="158">
        <v>0</v>
      </c>
      <c r="T151" s="159">
        <f t="shared" si="3"/>
        <v>0</v>
      </c>
      <c r="AR151" s="160" t="s">
        <v>280</v>
      </c>
      <c r="AT151" s="160" t="s">
        <v>431</v>
      </c>
      <c r="AU151" s="160" t="s">
        <v>85</v>
      </c>
      <c r="AY151" s="16" t="s">
        <v>149</v>
      </c>
      <c r="BE151" s="161">
        <f t="shared" si="4"/>
        <v>0</v>
      </c>
      <c r="BF151" s="161">
        <f t="shared" si="5"/>
        <v>344.1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6" t="s">
        <v>85</v>
      </c>
      <c r="BK151" s="162">
        <f t="shared" si="9"/>
        <v>344.1</v>
      </c>
      <c r="BL151" s="16" t="s">
        <v>216</v>
      </c>
      <c r="BM151" s="160" t="s">
        <v>1697</v>
      </c>
    </row>
    <row r="152" spans="2:65" s="28" customFormat="1" ht="33" customHeight="1">
      <c r="B152" s="149"/>
      <c r="C152" s="167" t="s">
        <v>216</v>
      </c>
      <c r="D152" s="167" t="s">
        <v>431</v>
      </c>
      <c r="E152" s="168" t="s">
        <v>1698</v>
      </c>
      <c r="F152" s="169" t="s">
        <v>1699</v>
      </c>
      <c r="G152" s="170" t="s">
        <v>159</v>
      </c>
      <c r="H152" s="171">
        <v>62</v>
      </c>
      <c r="I152" s="171">
        <v>3.81</v>
      </c>
      <c r="J152" s="171">
        <f t="shared" si="0"/>
        <v>236.22</v>
      </c>
      <c r="K152" s="172"/>
      <c r="L152" s="173"/>
      <c r="M152" s="174"/>
      <c r="N152" s="175" t="s">
        <v>38</v>
      </c>
      <c r="O152" s="158">
        <v>0</v>
      </c>
      <c r="P152" s="158">
        <f t="shared" si="1"/>
        <v>0</v>
      </c>
      <c r="Q152" s="158">
        <v>6.0000000000000002E-5</v>
      </c>
      <c r="R152" s="158">
        <f t="shared" si="2"/>
        <v>3.7200000000000002E-3</v>
      </c>
      <c r="S152" s="158">
        <v>0</v>
      </c>
      <c r="T152" s="159">
        <f t="shared" si="3"/>
        <v>0</v>
      </c>
      <c r="AR152" s="160" t="s">
        <v>280</v>
      </c>
      <c r="AT152" s="160" t="s">
        <v>431</v>
      </c>
      <c r="AU152" s="160" t="s">
        <v>85</v>
      </c>
      <c r="AY152" s="16" t="s">
        <v>149</v>
      </c>
      <c r="BE152" s="161">
        <f t="shared" si="4"/>
        <v>0</v>
      </c>
      <c r="BF152" s="161">
        <f t="shared" si="5"/>
        <v>236.22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6" t="s">
        <v>85</v>
      </c>
      <c r="BK152" s="162">
        <f t="shared" si="9"/>
        <v>236.22</v>
      </c>
      <c r="BL152" s="16" t="s">
        <v>216</v>
      </c>
      <c r="BM152" s="160" t="s">
        <v>1700</v>
      </c>
    </row>
    <row r="153" spans="2:65" s="28" customFormat="1" ht="33" customHeight="1">
      <c r="B153" s="149"/>
      <c r="C153" s="167" t="s">
        <v>220</v>
      </c>
      <c r="D153" s="167" t="s">
        <v>431</v>
      </c>
      <c r="E153" s="168" t="s">
        <v>1701</v>
      </c>
      <c r="F153" s="169" t="s">
        <v>1702</v>
      </c>
      <c r="G153" s="170" t="s">
        <v>159</v>
      </c>
      <c r="H153" s="171">
        <v>22</v>
      </c>
      <c r="I153" s="171">
        <v>4.3</v>
      </c>
      <c r="J153" s="171">
        <f t="shared" si="0"/>
        <v>94.6</v>
      </c>
      <c r="K153" s="172"/>
      <c r="L153" s="173"/>
      <c r="M153" s="174"/>
      <c r="N153" s="175" t="s">
        <v>38</v>
      </c>
      <c r="O153" s="158">
        <v>0</v>
      </c>
      <c r="P153" s="158">
        <f t="shared" si="1"/>
        <v>0</v>
      </c>
      <c r="Q153" s="158">
        <v>4.0000000000000003E-5</v>
      </c>
      <c r="R153" s="158">
        <f t="shared" si="2"/>
        <v>8.8000000000000003E-4</v>
      </c>
      <c r="S153" s="158">
        <v>0</v>
      </c>
      <c r="T153" s="159">
        <f t="shared" si="3"/>
        <v>0</v>
      </c>
      <c r="AR153" s="160" t="s">
        <v>280</v>
      </c>
      <c r="AT153" s="160" t="s">
        <v>431</v>
      </c>
      <c r="AU153" s="160" t="s">
        <v>85</v>
      </c>
      <c r="AY153" s="16" t="s">
        <v>149</v>
      </c>
      <c r="BE153" s="161">
        <f t="shared" si="4"/>
        <v>0</v>
      </c>
      <c r="BF153" s="161">
        <f t="shared" si="5"/>
        <v>94.6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6" t="s">
        <v>85</v>
      </c>
      <c r="BK153" s="162">
        <f t="shared" si="9"/>
        <v>94.6</v>
      </c>
      <c r="BL153" s="16" t="s">
        <v>216</v>
      </c>
      <c r="BM153" s="160" t="s">
        <v>1703</v>
      </c>
    </row>
    <row r="154" spans="2:65" s="28" customFormat="1" ht="21.75" customHeight="1">
      <c r="B154" s="149"/>
      <c r="C154" s="150" t="s">
        <v>224</v>
      </c>
      <c r="D154" s="150" t="s">
        <v>151</v>
      </c>
      <c r="E154" s="151" t="s">
        <v>1704</v>
      </c>
      <c r="F154" s="152" t="s">
        <v>1705</v>
      </c>
      <c r="G154" s="153" t="s">
        <v>159</v>
      </c>
      <c r="H154" s="154">
        <v>27</v>
      </c>
      <c r="I154" s="154">
        <v>5.32</v>
      </c>
      <c r="J154" s="154">
        <f t="shared" si="0"/>
        <v>143.63999999999999</v>
      </c>
      <c r="K154" s="155"/>
      <c r="L154" s="29"/>
      <c r="M154" s="156"/>
      <c r="N154" s="157" t="s">
        <v>38</v>
      </c>
      <c r="O154" s="158">
        <v>0.15406</v>
      </c>
      <c r="P154" s="158">
        <f t="shared" si="1"/>
        <v>4.1596200000000003</v>
      </c>
      <c r="Q154" s="158">
        <v>3.3000000000000003E-5</v>
      </c>
      <c r="R154" s="158">
        <f t="shared" si="2"/>
        <v>8.9100000000000008E-4</v>
      </c>
      <c r="S154" s="158">
        <v>0</v>
      </c>
      <c r="T154" s="159">
        <f t="shared" si="3"/>
        <v>0</v>
      </c>
      <c r="AR154" s="160" t="s">
        <v>216</v>
      </c>
      <c r="AT154" s="160" t="s">
        <v>151</v>
      </c>
      <c r="AU154" s="160" t="s">
        <v>85</v>
      </c>
      <c r="AY154" s="16" t="s">
        <v>149</v>
      </c>
      <c r="BE154" s="161">
        <f t="shared" si="4"/>
        <v>0</v>
      </c>
      <c r="BF154" s="161">
        <f t="shared" si="5"/>
        <v>143.63999999999999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6" t="s">
        <v>85</v>
      </c>
      <c r="BK154" s="162">
        <f t="shared" si="9"/>
        <v>143.63999999999999</v>
      </c>
      <c r="BL154" s="16" t="s">
        <v>216</v>
      </c>
      <c r="BM154" s="160" t="s">
        <v>1706</v>
      </c>
    </row>
    <row r="155" spans="2:65" s="28" customFormat="1" ht="33" customHeight="1">
      <c r="B155" s="149"/>
      <c r="C155" s="167" t="s">
        <v>228</v>
      </c>
      <c r="D155" s="167" t="s">
        <v>431</v>
      </c>
      <c r="E155" s="168" t="s">
        <v>1707</v>
      </c>
      <c r="F155" s="169" t="s">
        <v>1708</v>
      </c>
      <c r="G155" s="170" t="s">
        <v>159</v>
      </c>
      <c r="H155" s="171">
        <v>27</v>
      </c>
      <c r="I155" s="171">
        <v>4.92</v>
      </c>
      <c r="J155" s="171">
        <f t="shared" si="0"/>
        <v>132.84</v>
      </c>
      <c r="K155" s="172"/>
      <c r="L155" s="173"/>
      <c r="M155" s="174"/>
      <c r="N155" s="175" t="s">
        <v>38</v>
      </c>
      <c r="O155" s="158">
        <v>0</v>
      </c>
      <c r="P155" s="158">
        <f t="shared" si="1"/>
        <v>0</v>
      </c>
      <c r="Q155" s="158">
        <v>1.8000000000000001E-4</v>
      </c>
      <c r="R155" s="158">
        <f t="shared" si="2"/>
        <v>4.8600000000000006E-3</v>
      </c>
      <c r="S155" s="158">
        <v>0</v>
      </c>
      <c r="T155" s="159">
        <f t="shared" si="3"/>
        <v>0</v>
      </c>
      <c r="AR155" s="160" t="s">
        <v>280</v>
      </c>
      <c r="AT155" s="160" t="s">
        <v>431</v>
      </c>
      <c r="AU155" s="160" t="s">
        <v>85</v>
      </c>
      <c r="AY155" s="16" t="s">
        <v>149</v>
      </c>
      <c r="BE155" s="161">
        <f t="shared" si="4"/>
        <v>0</v>
      </c>
      <c r="BF155" s="161">
        <f t="shared" si="5"/>
        <v>132.84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6" t="s">
        <v>85</v>
      </c>
      <c r="BK155" s="162">
        <f t="shared" si="9"/>
        <v>132.84</v>
      </c>
      <c r="BL155" s="16" t="s">
        <v>216</v>
      </c>
      <c r="BM155" s="160" t="s">
        <v>1709</v>
      </c>
    </row>
    <row r="156" spans="2:65" s="28" customFormat="1" ht="24.15" customHeight="1">
      <c r="B156" s="149"/>
      <c r="C156" s="150" t="s">
        <v>232</v>
      </c>
      <c r="D156" s="150" t="s">
        <v>151</v>
      </c>
      <c r="E156" s="151" t="s">
        <v>1710</v>
      </c>
      <c r="F156" s="152" t="s">
        <v>1711</v>
      </c>
      <c r="G156" s="153" t="s">
        <v>727</v>
      </c>
      <c r="H156" s="154">
        <v>32.786999999999999</v>
      </c>
      <c r="I156" s="154">
        <v>1.3</v>
      </c>
      <c r="J156" s="154">
        <f t="shared" si="0"/>
        <v>42.622999999999998</v>
      </c>
      <c r="K156" s="155"/>
      <c r="L156" s="29"/>
      <c r="M156" s="156"/>
      <c r="N156" s="157" t="s">
        <v>38</v>
      </c>
      <c r="O156" s="158">
        <v>0</v>
      </c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AR156" s="160" t="s">
        <v>216</v>
      </c>
      <c r="AT156" s="160" t="s">
        <v>151</v>
      </c>
      <c r="AU156" s="160" t="s">
        <v>85</v>
      </c>
      <c r="AY156" s="16" t="s">
        <v>149</v>
      </c>
      <c r="BE156" s="161">
        <f t="shared" si="4"/>
        <v>0</v>
      </c>
      <c r="BF156" s="161">
        <f t="shared" si="5"/>
        <v>42.622999999999998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6" t="s">
        <v>85</v>
      </c>
      <c r="BK156" s="162">
        <f t="shared" si="9"/>
        <v>42.622999999999998</v>
      </c>
      <c r="BL156" s="16" t="s">
        <v>216</v>
      </c>
      <c r="BM156" s="160" t="s">
        <v>1712</v>
      </c>
    </row>
    <row r="157" spans="2:65" s="137" customFormat="1" ht="22.8" customHeight="1">
      <c r="B157" s="138"/>
      <c r="D157" s="139" t="s">
        <v>71</v>
      </c>
      <c r="E157" s="147" t="s">
        <v>1713</v>
      </c>
      <c r="F157" s="147" t="s">
        <v>1714</v>
      </c>
      <c r="J157" s="148">
        <f>BK157</f>
        <v>9743.2379999999957</v>
      </c>
      <c r="L157" s="138"/>
      <c r="M157" s="142"/>
      <c r="P157" s="143">
        <f>SUM(P158:P183)</f>
        <v>238.85189</v>
      </c>
      <c r="R157" s="143">
        <f>SUM(R158:R183)</f>
        <v>0.44827936000000002</v>
      </c>
      <c r="T157" s="144">
        <f>SUM(T158:T183)</f>
        <v>0</v>
      </c>
      <c r="AR157" s="139" t="s">
        <v>85</v>
      </c>
      <c r="AT157" s="145" t="s">
        <v>71</v>
      </c>
      <c r="AU157" s="145" t="s">
        <v>79</v>
      </c>
      <c r="AY157" s="139" t="s">
        <v>149</v>
      </c>
      <c r="BK157" s="146">
        <f>SUM(BK158:BK183)</f>
        <v>9743.2379999999957</v>
      </c>
    </row>
    <row r="158" spans="2:65" s="28" customFormat="1" ht="21.75" customHeight="1">
      <c r="B158" s="149"/>
      <c r="C158" s="150" t="s">
        <v>236</v>
      </c>
      <c r="D158" s="150" t="s">
        <v>151</v>
      </c>
      <c r="E158" s="151" t="s">
        <v>1715</v>
      </c>
      <c r="F158" s="152" t="s">
        <v>1716</v>
      </c>
      <c r="G158" s="153" t="s">
        <v>159</v>
      </c>
      <c r="H158" s="154">
        <v>98</v>
      </c>
      <c r="I158" s="154">
        <v>25.27</v>
      </c>
      <c r="J158" s="154">
        <f t="shared" ref="J158:J183" si="10">ROUND(I158*H158,3)</f>
        <v>2476.46</v>
      </c>
      <c r="K158" s="155"/>
      <c r="L158" s="29"/>
      <c r="M158" s="156"/>
      <c r="N158" s="157" t="s">
        <v>38</v>
      </c>
      <c r="O158" s="158">
        <v>0.61755000000000004</v>
      </c>
      <c r="P158" s="158">
        <f t="shared" ref="P158:P183" si="11">O158*H158</f>
        <v>60.519900000000007</v>
      </c>
      <c r="Q158" s="158">
        <v>1.77728E-3</v>
      </c>
      <c r="R158" s="158">
        <f t="shared" ref="R158:R183" si="12">Q158*H158</f>
        <v>0.17417344000000001</v>
      </c>
      <c r="S158" s="158">
        <v>0</v>
      </c>
      <c r="T158" s="159">
        <f t="shared" ref="T158:T183" si="13">S158*H158</f>
        <v>0</v>
      </c>
      <c r="AR158" s="160" t="s">
        <v>216</v>
      </c>
      <c r="AT158" s="160" t="s">
        <v>151</v>
      </c>
      <c r="AU158" s="160" t="s">
        <v>85</v>
      </c>
      <c r="AY158" s="16" t="s">
        <v>149</v>
      </c>
      <c r="BE158" s="161">
        <f t="shared" ref="BE158:BE183" si="14">IF(N158="základná",J158,0)</f>
        <v>0</v>
      </c>
      <c r="BF158" s="161">
        <f t="shared" ref="BF158:BF183" si="15">IF(N158="znížená",J158,0)</f>
        <v>2476.46</v>
      </c>
      <c r="BG158" s="161">
        <f t="shared" ref="BG158:BG183" si="16">IF(N158="zákl. prenesená",J158,0)</f>
        <v>0</v>
      </c>
      <c r="BH158" s="161">
        <f t="shared" ref="BH158:BH183" si="17">IF(N158="zníž. prenesená",J158,0)</f>
        <v>0</v>
      </c>
      <c r="BI158" s="161">
        <f t="shared" ref="BI158:BI183" si="18">IF(N158="nulová",J158,0)</f>
        <v>0</v>
      </c>
      <c r="BJ158" s="16" t="s">
        <v>85</v>
      </c>
      <c r="BK158" s="162">
        <f t="shared" ref="BK158:BK183" si="19">ROUND(I158*H158,3)</f>
        <v>2476.46</v>
      </c>
      <c r="BL158" s="16" t="s">
        <v>216</v>
      </c>
      <c r="BM158" s="160" t="s">
        <v>1717</v>
      </c>
    </row>
    <row r="159" spans="2:65" s="28" customFormat="1" ht="21.75" customHeight="1">
      <c r="B159" s="149"/>
      <c r="C159" s="150" t="s">
        <v>240</v>
      </c>
      <c r="D159" s="150" t="s">
        <v>151</v>
      </c>
      <c r="E159" s="151" t="s">
        <v>1718</v>
      </c>
      <c r="F159" s="152" t="s">
        <v>1719</v>
      </c>
      <c r="G159" s="153" t="s">
        <v>159</v>
      </c>
      <c r="H159" s="154">
        <v>29</v>
      </c>
      <c r="I159" s="154">
        <v>26.98</v>
      </c>
      <c r="J159" s="154">
        <f t="shared" si="10"/>
        <v>782.42</v>
      </c>
      <c r="K159" s="155"/>
      <c r="L159" s="29"/>
      <c r="M159" s="156"/>
      <c r="N159" s="157" t="s">
        <v>38</v>
      </c>
      <c r="O159" s="158">
        <v>0.64224000000000003</v>
      </c>
      <c r="P159" s="158">
        <f t="shared" si="11"/>
        <v>18.624960000000002</v>
      </c>
      <c r="Q159" s="158">
        <v>1.9058199999999999E-3</v>
      </c>
      <c r="R159" s="158">
        <f t="shared" si="12"/>
        <v>5.5268779999999997E-2</v>
      </c>
      <c r="S159" s="158">
        <v>0</v>
      </c>
      <c r="T159" s="159">
        <f t="shared" si="13"/>
        <v>0</v>
      </c>
      <c r="AR159" s="160" t="s">
        <v>216</v>
      </c>
      <c r="AT159" s="160" t="s">
        <v>151</v>
      </c>
      <c r="AU159" s="160" t="s">
        <v>85</v>
      </c>
      <c r="AY159" s="16" t="s">
        <v>149</v>
      </c>
      <c r="BE159" s="161">
        <f t="shared" si="14"/>
        <v>0</v>
      </c>
      <c r="BF159" s="161">
        <f t="shared" si="15"/>
        <v>782.42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6" t="s">
        <v>85</v>
      </c>
      <c r="BK159" s="162">
        <f t="shared" si="19"/>
        <v>782.42</v>
      </c>
      <c r="BL159" s="16" t="s">
        <v>216</v>
      </c>
      <c r="BM159" s="160" t="s">
        <v>1720</v>
      </c>
    </row>
    <row r="160" spans="2:65" s="28" customFormat="1" ht="21.75" customHeight="1">
      <c r="B160" s="149"/>
      <c r="C160" s="150" t="s">
        <v>6</v>
      </c>
      <c r="D160" s="150" t="s">
        <v>151</v>
      </c>
      <c r="E160" s="151" t="s">
        <v>1721</v>
      </c>
      <c r="F160" s="152" t="s">
        <v>1722</v>
      </c>
      <c r="G160" s="153" t="s">
        <v>159</v>
      </c>
      <c r="H160" s="154">
        <v>10</v>
      </c>
      <c r="I160" s="154">
        <v>31.88</v>
      </c>
      <c r="J160" s="154">
        <f t="shared" si="10"/>
        <v>318.8</v>
      </c>
      <c r="K160" s="155"/>
      <c r="L160" s="29"/>
      <c r="M160" s="156"/>
      <c r="N160" s="157" t="s">
        <v>38</v>
      </c>
      <c r="O160" s="158">
        <v>0.72619</v>
      </c>
      <c r="P160" s="158">
        <f t="shared" si="11"/>
        <v>7.2618999999999998</v>
      </c>
      <c r="Q160" s="158">
        <v>2.6412499999999999E-3</v>
      </c>
      <c r="R160" s="158">
        <f t="shared" si="12"/>
        <v>2.6412499999999998E-2</v>
      </c>
      <c r="S160" s="158">
        <v>0</v>
      </c>
      <c r="T160" s="159">
        <f t="shared" si="13"/>
        <v>0</v>
      </c>
      <c r="AR160" s="160" t="s">
        <v>216</v>
      </c>
      <c r="AT160" s="160" t="s">
        <v>151</v>
      </c>
      <c r="AU160" s="160" t="s">
        <v>85</v>
      </c>
      <c r="AY160" s="16" t="s">
        <v>149</v>
      </c>
      <c r="BE160" s="161">
        <f t="shared" si="14"/>
        <v>0</v>
      </c>
      <c r="BF160" s="161">
        <f t="shared" si="15"/>
        <v>318.8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6" t="s">
        <v>85</v>
      </c>
      <c r="BK160" s="162">
        <f t="shared" si="19"/>
        <v>318.8</v>
      </c>
      <c r="BL160" s="16" t="s">
        <v>216</v>
      </c>
      <c r="BM160" s="160" t="s">
        <v>1723</v>
      </c>
    </row>
    <row r="161" spans="2:65" s="28" customFormat="1" ht="16.5" customHeight="1">
      <c r="B161" s="149"/>
      <c r="C161" s="150" t="s">
        <v>247</v>
      </c>
      <c r="D161" s="150" t="s">
        <v>151</v>
      </c>
      <c r="E161" s="151" t="s">
        <v>1724</v>
      </c>
      <c r="F161" s="152" t="s">
        <v>1725</v>
      </c>
      <c r="G161" s="153" t="s">
        <v>159</v>
      </c>
      <c r="H161" s="154">
        <v>53</v>
      </c>
      <c r="I161" s="154">
        <v>21.64</v>
      </c>
      <c r="J161" s="154">
        <f t="shared" si="10"/>
        <v>1146.92</v>
      </c>
      <c r="K161" s="155"/>
      <c r="L161" s="29"/>
      <c r="M161" s="156"/>
      <c r="N161" s="157" t="s">
        <v>38</v>
      </c>
      <c r="O161" s="158">
        <v>0.70984999999999998</v>
      </c>
      <c r="P161" s="158">
        <f t="shared" si="11"/>
        <v>37.622050000000002</v>
      </c>
      <c r="Q161" s="158">
        <v>7.1739999999999998E-4</v>
      </c>
      <c r="R161" s="158">
        <f t="shared" si="12"/>
        <v>3.8022199999999999E-2</v>
      </c>
      <c r="S161" s="158">
        <v>0</v>
      </c>
      <c r="T161" s="159">
        <f t="shared" si="13"/>
        <v>0</v>
      </c>
      <c r="AR161" s="160" t="s">
        <v>216</v>
      </c>
      <c r="AT161" s="160" t="s">
        <v>151</v>
      </c>
      <c r="AU161" s="160" t="s">
        <v>85</v>
      </c>
      <c r="AY161" s="16" t="s">
        <v>149</v>
      </c>
      <c r="BE161" s="161">
        <f t="shared" si="14"/>
        <v>0</v>
      </c>
      <c r="BF161" s="161">
        <f t="shared" si="15"/>
        <v>1146.92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6" t="s">
        <v>85</v>
      </c>
      <c r="BK161" s="162">
        <f t="shared" si="19"/>
        <v>1146.92</v>
      </c>
      <c r="BL161" s="16" t="s">
        <v>216</v>
      </c>
      <c r="BM161" s="160" t="s">
        <v>1726</v>
      </c>
    </row>
    <row r="162" spans="2:65" s="28" customFormat="1" ht="16.5" customHeight="1">
      <c r="B162" s="149"/>
      <c r="C162" s="150" t="s">
        <v>252</v>
      </c>
      <c r="D162" s="150" t="s">
        <v>151</v>
      </c>
      <c r="E162" s="151" t="s">
        <v>1727</v>
      </c>
      <c r="F162" s="152" t="s">
        <v>1728</v>
      </c>
      <c r="G162" s="153" t="s">
        <v>159</v>
      </c>
      <c r="H162" s="154">
        <v>77</v>
      </c>
      <c r="I162" s="154">
        <v>26.49</v>
      </c>
      <c r="J162" s="154">
        <f t="shared" si="10"/>
        <v>2039.73</v>
      </c>
      <c r="K162" s="155"/>
      <c r="L162" s="29"/>
      <c r="M162" s="156"/>
      <c r="N162" s="157" t="s">
        <v>38</v>
      </c>
      <c r="O162" s="158">
        <v>0.77742999999999995</v>
      </c>
      <c r="P162" s="158">
        <f t="shared" si="11"/>
        <v>59.862109999999994</v>
      </c>
      <c r="Q162" s="158">
        <v>1.3829999999999999E-3</v>
      </c>
      <c r="R162" s="158">
        <f t="shared" si="12"/>
        <v>0.10649099999999999</v>
      </c>
      <c r="S162" s="158">
        <v>0</v>
      </c>
      <c r="T162" s="159">
        <f t="shared" si="13"/>
        <v>0</v>
      </c>
      <c r="AR162" s="160" t="s">
        <v>216</v>
      </c>
      <c r="AT162" s="160" t="s">
        <v>151</v>
      </c>
      <c r="AU162" s="160" t="s">
        <v>85</v>
      </c>
      <c r="AY162" s="16" t="s">
        <v>149</v>
      </c>
      <c r="BE162" s="161">
        <f t="shared" si="14"/>
        <v>0</v>
      </c>
      <c r="BF162" s="161">
        <f t="shared" si="15"/>
        <v>2039.73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6" t="s">
        <v>85</v>
      </c>
      <c r="BK162" s="162">
        <f t="shared" si="19"/>
        <v>2039.73</v>
      </c>
      <c r="BL162" s="16" t="s">
        <v>216</v>
      </c>
      <c r="BM162" s="160" t="s">
        <v>1729</v>
      </c>
    </row>
    <row r="163" spans="2:65" s="28" customFormat="1" ht="21.75" customHeight="1">
      <c r="B163" s="149"/>
      <c r="C163" s="150" t="s">
        <v>256</v>
      </c>
      <c r="D163" s="150" t="s">
        <v>151</v>
      </c>
      <c r="E163" s="151" t="s">
        <v>1730</v>
      </c>
      <c r="F163" s="152" t="s">
        <v>1731</v>
      </c>
      <c r="G163" s="153" t="s">
        <v>159</v>
      </c>
      <c r="H163" s="154">
        <v>23</v>
      </c>
      <c r="I163" s="154">
        <v>22.95</v>
      </c>
      <c r="J163" s="154">
        <f t="shared" si="10"/>
        <v>527.85</v>
      </c>
      <c r="K163" s="155"/>
      <c r="L163" s="29"/>
      <c r="M163" s="156"/>
      <c r="N163" s="157" t="s">
        <v>38</v>
      </c>
      <c r="O163" s="158">
        <v>0.75746999999999998</v>
      </c>
      <c r="P163" s="158">
        <f t="shared" si="11"/>
        <v>17.421810000000001</v>
      </c>
      <c r="Q163" s="158">
        <v>8.319E-4</v>
      </c>
      <c r="R163" s="158">
        <f t="shared" si="12"/>
        <v>1.91337E-2</v>
      </c>
      <c r="S163" s="158">
        <v>0</v>
      </c>
      <c r="T163" s="159">
        <f t="shared" si="13"/>
        <v>0</v>
      </c>
      <c r="AR163" s="160" t="s">
        <v>216</v>
      </c>
      <c r="AT163" s="160" t="s">
        <v>151</v>
      </c>
      <c r="AU163" s="160" t="s">
        <v>85</v>
      </c>
      <c r="AY163" s="16" t="s">
        <v>149</v>
      </c>
      <c r="BE163" s="161">
        <f t="shared" si="14"/>
        <v>0</v>
      </c>
      <c r="BF163" s="161">
        <f t="shared" si="15"/>
        <v>527.85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6" t="s">
        <v>85</v>
      </c>
      <c r="BK163" s="162">
        <f t="shared" si="19"/>
        <v>527.85</v>
      </c>
      <c r="BL163" s="16" t="s">
        <v>216</v>
      </c>
      <c r="BM163" s="160" t="s">
        <v>1732</v>
      </c>
    </row>
    <row r="164" spans="2:65" s="28" customFormat="1" ht="21.75" customHeight="1">
      <c r="B164" s="149"/>
      <c r="C164" s="150" t="s">
        <v>260</v>
      </c>
      <c r="D164" s="150" t="s">
        <v>151</v>
      </c>
      <c r="E164" s="151" t="s">
        <v>1733</v>
      </c>
      <c r="F164" s="152" t="s">
        <v>1734</v>
      </c>
      <c r="G164" s="153" t="s">
        <v>159</v>
      </c>
      <c r="H164" s="154">
        <v>2</v>
      </c>
      <c r="I164" s="154">
        <v>24.52</v>
      </c>
      <c r="J164" s="154">
        <f t="shared" si="10"/>
        <v>49.04</v>
      </c>
      <c r="K164" s="155"/>
      <c r="L164" s="29"/>
      <c r="M164" s="156"/>
      <c r="N164" s="157" t="s">
        <v>38</v>
      </c>
      <c r="O164" s="158">
        <v>0.77505999999999997</v>
      </c>
      <c r="P164" s="158">
        <f t="shared" si="11"/>
        <v>1.5501199999999999</v>
      </c>
      <c r="Q164" s="158">
        <v>9.4240000000000003E-4</v>
      </c>
      <c r="R164" s="158">
        <f t="shared" si="12"/>
        <v>1.8848000000000001E-3</v>
      </c>
      <c r="S164" s="158">
        <v>0</v>
      </c>
      <c r="T164" s="159">
        <f t="shared" si="13"/>
        <v>0</v>
      </c>
      <c r="AR164" s="160" t="s">
        <v>216</v>
      </c>
      <c r="AT164" s="160" t="s">
        <v>151</v>
      </c>
      <c r="AU164" s="160" t="s">
        <v>85</v>
      </c>
      <c r="AY164" s="16" t="s">
        <v>149</v>
      </c>
      <c r="BE164" s="161">
        <f t="shared" si="14"/>
        <v>0</v>
      </c>
      <c r="BF164" s="161">
        <f t="shared" si="15"/>
        <v>49.04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6" t="s">
        <v>85</v>
      </c>
      <c r="BK164" s="162">
        <f t="shared" si="19"/>
        <v>49.04</v>
      </c>
      <c r="BL164" s="16" t="s">
        <v>216</v>
      </c>
      <c r="BM164" s="160" t="s">
        <v>1735</v>
      </c>
    </row>
    <row r="165" spans="2:65" s="28" customFormat="1" ht="21.75" customHeight="1">
      <c r="B165" s="149"/>
      <c r="C165" s="150" t="s">
        <v>264</v>
      </c>
      <c r="D165" s="150" t="s">
        <v>151</v>
      </c>
      <c r="E165" s="151" t="s">
        <v>1736</v>
      </c>
      <c r="F165" s="152" t="s">
        <v>1737</v>
      </c>
      <c r="G165" s="153" t="s">
        <v>159</v>
      </c>
      <c r="H165" s="154">
        <v>10</v>
      </c>
      <c r="I165" s="154">
        <v>28.17</v>
      </c>
      <c r="J165" s="154">
        <f t="shared" si="10"/>
        <v>281.7</v>
      </c>
      <c r="K165" s="155"/>
      <c r="L165" s="29"/>
      <c r="M165" s="156"/>
      <c r="N165" s="157" t="s">
        <v>38</v>
      </c>
      <c r="O165" s="158">
        <v>0.81515000000000004</v>
      </c>
      <c r="P165" s="158">
        <f t="shared" si="11"/>
        <v>8.1515000000000004</v>
      </c>
      <c r="Q165" s="158">
        <v>1.5171399999999999E-3</v>
      </c>
      <c r="R165" s="158">
        <f t="shared" si="12"/>
        <v>1.51714E-2</v>
      </c>
      <c r="S165" s="158">
        <v>0</v>
      </c>
      <c r="T165" s="159">
        <f t="shared" si="13"/>
        <v>0</v>
      </c>
      <c r="AR165" s="160" t="s">
        <v>216</v>
      </c>
      <c r="AT165" s="160" t="s">
        <v>151</v>
      </c>
      <c r="AU165" s="160" t="s">
        <v>85</v>
      </c>
      <c r="AY165" s="16" t="s">
        <v>149</v>
      </c>
      <c r="BE165" s="161">
        <f t="shared" si="14"/>
        <v>0</v>
      </c>
      <c r="BF165" s="161">
        <f t="shared" si="15"/>
        <v>281.7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6" t="s">
        <v>85</v>
      </c>
      <c r="BK165" s="162">
        <f t="shared" si="19"/>
        <v>281.7</v>
      </c>
      <c r="BL165" s="16" t="s">
        <v>216</v>
      </c>
      <c r="BM165" s="160" t="s">
        <v>1738</v>
      </c>
    </row>
    <row r="166" spans="2:65" s="28" customFormat="1" ht="24.15" customHeight="1">
      <c r="B166" s="149"/>
      <c r="C166" s="150" t="s">
        <v>268</v>
      </c>
      <c r="D166" s="150" t="s">
        <v>151</v>
      </c>
      <c r="E166" s="151" t="s">
        <v>1739</v>
      </c>
      <c r="F166" s="152" t="s">
        <v>1740</v>
      </c>
      <c r="G166" s="153" t="s">
        <v>250</v>
      </c>
      <c r="H166" s="154">
        <v>13</v>
      </c>
      <c r="I166" s="154">
        <v>3.7</v>
      </c>
      <c r="J166" s="154">
        <f t="shared" si="10"/>
        <v>48.1</v>
      </c>
      <c r="K166" s="155"/>
      <c r="L166" s="29"/>
      <c r="M166" s="156"/>
      <c r="N166" s="157" t="s">
        <v>38</v>
      </c>
      <c r="O166" s="158">
        <v>0.14899999999999999</v>
      </c>
      <c r="P166" s="158">
        <f t="shared" si="11"/>
        <v>1.9369999999999998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AR166" s="160" t="s">
        <v>216</v>
      </c>
      <c r="AT166" s="160" t="s">
        <v>151</v>
      </c>
      <c r="AU166" s="160" t="s">
        <v>85</v>
      </c>
      <c r="AY166" s="16" t="s">
        <v>149</v>
      </c>
      <c r="BE166" s="161">
        <f t="shared" si="14"/>
        <v>0</v>
      </c>
      <c r="BF166" s="161">
        <f t="shared" si="15"/>
        <v>48.1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6" t="s">
        <v>85</v>
      </c>
      <c r="BK166" s="162">
        <f t="shared" si="19"/>
        <v>48.1</v>
      </c>
      <c r="BL166" s="16" t="s">
        <v>216</v>
      </c>
      <c r="BM166" s="160" t="s">
        <v>1741</v>
      </c>
    </row>
    <row r="167" spans="2:65" s="28" customFormat="1" ht="24.15" customHeight="1">
      <c r="B167" s="149"/>
      <c r="C167" s="150" t="s">
        <v>272</v>
      </c>
      <c r="D167" s="150" t="s">
        <v>151</v>
      </c>
      <c r="E167" s="151" t="s">
        <v>1742</v>
      </c>
      <c r="F167" s="152" t="s">
        <v>1743</v>
      </c>
      <c r="G167" s="153" t="s">
        <v>250</v>
      </c>
      <c r="H167" s="154">
        <v>12</v>
      </c>
      <c r="I167" s="154">
        <v>4.0999999999999996</v>
      </c>
      <c r="J167" s="154">
        <f t="shared" si="10"/>
        <v>49.2</v>
      </c>
      <c r="K167" s="155"/>
      <c r="L167" s="29"/>
      <c r="M167" s="156"/>
      <c r="N167" s="157" t="s">
        <v>38</v>
      </c>
      <c r="O167" s="158">
        <v>0.16500000000000001</v>
      </c>
      <c r="P167" s="158">
        <f t="shared" si="11"/>
        <v>1.98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AR167" s="160" t="s">
        <v>216</v>
      </c>
      <c r="AT167" s="160" t="s">
        <v>151</v>
      </c>
      <c r="AU167" s="160" t="s">
        <v>85</v>
      </c>
      <c r="AY167" s="16" t="s">
        <v>149</v>
      </c>
      <c r="BE167" s="161">
        <f t="shared" si="14"/>
        <v>0</v>
      </c>
      <c r="BF167" s="161">
        <f t="shared" si="15"/>
        <v>49.2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6" t="s">
        <v>85</v>
      </c>
      <c r="BK167" s="162">
        <f t="shared" si="19"/>
        <v>49.2</v>
      </c>
      <c r="BL167" s="16" t="s">
        <v>216</v>
      </c>
      <c r="BM167" s="160" t="s">
        <v>1744</v>
      </c>
    </row>
    <row r="168" spans="2:65" s="28" customFormat="1" ht="24.15" customHeight="1">
      <c r="B168" s="149"/>
      <c r="C168" s="150" t="s">
        <v>276</v>
      </c>
      <c r="D168" s="150" t="s">
        <v>151</v>
      </c>
      <c r="E168" s="151" t="s">
        <v>1745</v>
      </c>
      <c r="F168" s="152" t="s">
        <v>1746</v>
      </c>
      <c r="G168" s="153" t="s">
        <v>250</v>
      </c>
      <c r="H168" s="154">
        <v>1</v>
      </c>
      <c r="I168" s="154">
        <v>4.95</v>
      </c>
      <c r="J168" s="154">
        <f t="shared" si="10"/>
        <v>4.95</v>
      </c>
      <c r="K168" s="155"/>
      <c r="L168" s="29"/>
      <c r="M168" s="156"/>
      <c r="N168" s="157" t="s">
        <v>38</v>
      </c>
      <c r="O168" s="158">
        <v>0.19900000000000001</v>
      </c>
      <c r="P168" s="158">
        <f t="shared" si="11"/>
        <v>0.19900000000000001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AR168" s="160" t="s">
        <v>216</v>
      </c>
      <c r="AT168" s="160" t="s">
        <v>151</v>
      </c>
      <c r="AU168" s="160" t="s">
        <v>85</v>
      </c>
      <c r="AY168" s="16" t="s">
        <v>149</v>
      </c>
      <c r="BE168" s="161">
        <f t="shared" si="14"/>
        <v>0</v>
      </c>
      <c r="BF168" s="161">
        <f t="shared" si="15"/>
        <v>4.95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6" t="s">
        <v>85</v>
      </c>
      <c r="BK168" s="162">
        <f t="shared" si="19"/>
        <v>4.95</v>
      </c>
      <c r="BL168" s="16" t="s">
        <v>216</v>
      </c>
      <c r="BM168" s="160" t="s">
        <v>1747</v>
      </c>
    </row>
    <row r="169" spans="2:65" s="28" customFormat="1" ht="24.15" customHeight="1">
      <c r="B169" s="149"/>
      <c r="C169" s="150" t="s">
        <v>280</v>
      </c>
      <c r="D169" s="150" t="s">
        <v>151</v>
      </c>
      <c r="E169" s="151" t="s">
        <v>1748</v>
      </c>
      <c r="F169" s="152" t="s">
        <v>1749</v>
      </c>
      <c r="G169" s="153" t="s">
        <v>250</v>
      </c>
      <c r="H169" s="154">
        <v>14</v>
      </c>
      <c r="I169" s="154">
        <v>6.07</v>
      </c>
      <c r="J169" s="154">
        <f t="shared" si="10"/>
        <v>84.98</v>
      </c>
      <c r="K169" s="155"/>
      <c r="L169" s="29"/>
      <c r="M169" s="156"/>
      <c r="N169" s="157" t="s">
        <v>38</v>
      </c>
      <c r="O169" s="158">
        <v>0.24399999999999999</v>
      </c>
      <c r="P169" s="158">
        <f t="shared" si="11"/>
        <v>3.4159999999999999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AR169" s="160" t="s">
        <v>216</v>
      </c>
      <c r="AT169" s="160" t="s">
        <v>151</v>
      </c>
      <c r="AU169" s="160" t="s">
        <v>85</v>
      </c>
      <c r="AY169" s="16" t="s">
        <v>149</v>
      </c>
      <c r="BE169" s="161">
        <f t="shared" si="14"/>
        <v>0</v>
      </c>
      <c r="BF169" s="161">
        <f t="shared" si="15"/>
        <v>84.98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6" t="s">
        <v>85</v>
      </c>
      <c r="BK169" s="162">
        <f t="shared" si="19"/>
        <v>84.98</v>
      </c>
      <c r="BL169" s="16" t="s">
        <v>216</v>
      </c>
      <c r="BM169" s="160" t="s">
        <v>1750</v>
      </c>
    </row>
    <row r="170" spans="2:65" s="28" customFormat="1" ht="21.75" customHeight="1">
      <c r="B170" s="149"/>
      <c r="C170" s="150" t="s">
        <v>284</v>
      </c>
      <c r="D170" s="150" t="s">
        <v>151</v>
      </c>
      <c r="E170" s="151" t="s">
        <v>1751</v>
      </c>
      <c r="F170" s="152" t="s">
        <v>1752</v>
      </c>
      <c r="G170" s="153" t="s">
        <v>250</v>
      </c>
      <c r="H170" s="154">
        <v>4</v>
      </c>
      <c r="I170" s="154">
        <v>13</v>
      </c>
      <c r="J170" s="154">
        <f t="shared" si="10"/>
        <v>52</v>
      </c>
      <c r="K170" s="155"/>
      <c r="L170" s="29"/>
      <c r="M170" s="156"/>
      <c r="N170" s="157" t="s">
        <v>38</v>
      </c>
      <c r="O170" s="158">
        <v>0.45306000000000002</v>
      </c>
      <c r="P170" s="158">
        <f t="shared" si="11"/>
        <v>1.8122400000000001</v>
      </c>
      <c r="Q170" s="158">
        <v>4.6200000000000001E-4</v>
      </c>
      <c r="R170" s="158">
        <f t="shared" si="12"/>
        <v>1.848E-3</v>
      </c>
      <c r="S170" s="158">
        <v>0</v>
      </c>
      <c r="T170" s="159">
        <f t="shared" si="13"/>
        <v>0</v>
      </c>
      <c r="AR170" s="160" t="s">
        <v>216</v>
      </c>
      <c r="AT170" s="160" t="s">
        <v>151</v>
      </c>
      <c r="AU170" s="160" t="s">
        <v>85</v>
      </c>
      <c r="AY170" s="16" t="s">
        <v>149</v>
      </c>
      <c r="BE170" s="161">
        <f t="shared" si="14"/>
        <v>0</v>
      </c>
      <c r="BF170" s="161">
        <f t="shared" si="15"/>
        <v>52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6" t="s">
        <v>85</v>
      </c>
      <c r="BK170" s="162">
        <f t="shared" si="19"/>
        <v>52</v>
      </c>
      <c r="BL170" s="16" t="s">
        <v>216</v>
      </c>
      <c r="BM170" s="160" t="s">
        <v>1753</v>
      </c>
    </row>
    <row r="171" spans="2:65" s="28" customFormat="1" ht="49.05" customHeight="1">
      <c r="B171" s="149"/>
      <c r="C171" s="167" t="s">
        <v>288</v>
      </c>
      <c r="D171" s="167" t="s">
        <v>431</v>
      </c>
      <c r="E171" s="168" t="s">
        <v>1754</v>
      </c>
      <c r="F171" s="169" t="s">
        <v>1755</v>
      </c>
      <c r="G171" s="170" t="s">
        <v>250</v>
      </c>
      <c r="H171" s="171">
        <v>3</v>
      </c>
      <c r="I171" s="171">
        <v>89.02</v>
      </c>
      <c r="J171" s="171">
        <f t="shared" si="10"/>
        <v>267.06</v>
      </c>
      <c r="K171" s="172"/>
      <c r="L171" s="173"/>
      <c r="M171" s="174"/>
      <c r="N171" s="175" t="s">
        <v>38</v>
      </c>
      <c r="O171" s="158">
        <v>0</v>
      </c>
      <c r="P171" s="158">
        <f t="shared" si="11"/>
        <v>0</v>
      </c>
      <c r="Q171" s="158">
        <v>7.3999999999999999E-4</v>
      </c>
      <c r="R171" s="158">
        <f t="shared" si="12"/>
        <v>2.2199999999999998E-3</v>
      </c>
      <c r="S171" s="158">
        <v>0</v>
      </c>
      <c r="T171" s="159">
        <f t="shared" si="13"/>
        <v>0</v>
      </c>
      <c r="AR171" s="160" t="s">
        <v>280</v>
      </c>
      <c r="AT171" s="160" t="s">
        <v>431</v>
      </c>
      <c r="AU171" s="160" t="s">
        <v>85</v>
      </c>
      <c r="AY171" s="16" t="s">
        <v>149</v>
      </c>
      <c r="BE171" s="161">
        <f t="shared" si="14"/>
        <v>0</v>
      </c>
      <c r="BF171" s="161">
        <f t="shared" si="15"/>
        <v>267.06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6" t="s">
        <v>85</v>
      </c>
      <c r="BK171" s="162">
        <f t="shared" si="19"/>
        <v>267.06</v>
      </c>
      <c r="BL171" s="16" t="s">
        <v>216</v>
      </c>
      <c r="BM171" s="160" t="s">
        <v>1756</v>
      </c>
    </row>
    <row r="172" spans="2:65" s="28" customFormat="1" ht="33" customHeight="1">
      <c r="B172" s="149"/>
      <c r="C172" s="167" t="s">
        <v>292</v>
      </c>
      <c r="D172" s="167" t="s">
        <v>431</v>
      </c>
      <c r="E172" s="168" t="s">
        <v>1757</v>
      </c>
      <c r="F172" s="169" t="s">
        <v>1758</v>
      </c>
      <c r="G172" s="170" t="s">
        <v>1250</v>
      </c>
      <c r="H172" s="171">
        <v>1</v>
      </c>
      <c r="I172" s="171">
        <v>590</v>
      </c>
      <c r="J172" s="171">
        <f t="shared" si="10"/>
        <v>590</v>
      </c>
      <c r="K172" s="172"/>
      <c r="L172" s="173"/>
      <c r="M172" s="174"/>
      <c r="N172" s="175" t="s">
        <v>38</v>
      </c>
      <c r="O172" s="158">
        <v>0</v>
      </c>
      <c r="P172" s="158">
        <f t="shared" si="11"/>
        <v>0</v>
      </c>
      <c r="Q172" s="158">
        <v>1.15E-3</v>
      </c>
      <c r="R172" s="158">
        <f t="shared" si="12"/>
        <v>1.15E-3</v>
      </c>
      <c r="S172" s="158">
        <v>0</v>
      </c>
      <c r="T172" s="159">
        <f t="shared" si="13"/>
        <v>0</v>
      </c>
      <c r="AR172" s="160" t="s">
        <v>280</v>
      </c>
      <c r="AT172" s="160" t="s">
        <v>431</v>
      </c>
      <c r="AU172" s="160" t="s">
        <v>85</v>
      </c>
      <c r="AY172" s="16" t="s">
        <v>149</v>
      </c>
      <c r="BE172" s="161">
        <f t="shared" si="14"/>
        <v>0</v>
      </c>
      <c r="BF172" s="161">
        <f t="shared" si="15"/>
        <v>590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6" t="s">
        <v>85</v>
      </c>
      <c r="BK172" s="162">
        <f t="shared" si="19"/>
        <v>590</v>
      </c>
      <c r="BL172" s="16" t="s">
        <v>216</v>
      </c>
      <c r="BM172" s="160" t="s">
        <v>1759</v>
      </c>
    </row>
    <row r="173" spans="2:65" s="28" customFormat="1" ht="16.5" customHeight="1">
      <c r="B173" s="149"/>
      <c r="C173" s="150" t="s">
        <v>296</v>
      </c>
      <c r="D173" s="150" t="s">
        <v>151</v>
      </c>
      <c r="E173" s="151" t="s">
        <v>1760</v>
      </c>
      <c r="F173" s="152" t="s">
        <v>1761</v>
      </c>
      <c r="G173" s="153" t="s">
        <v>250</v>
      </c>
      <c r="H173" s="154">
        <v>2</v>
      </c>
      <c r="I173" s="154">
        <v>3.03</v>
      </c>
      <c r="J173" s="154">
        <f t="shared" si="10"/>
        <v>6.06</v>
      </c>
      <c r="K173" s="155"/>
      <c r="L173" s="29"/>
      <c r="M173" s="156"/>
      <c r="N173" s="157" t="s">
        <v>38</v>
      </c>
      <c r="O173" s="158">
        <v>0.11514000000000001</v>
      </c>
      <c r="P173" s="158">
        <f t="shared" si="11"/>
        <v>0.23028000000000001</v>
      </c>
      <c r="Q173" s="158">
        <v>2.55E-5</v>
      </c>
      <c r="R173" s="158">
        <f t="shared" si="12"/>
        <v>5.1E-5</v>
      </c>
      <c r="S173" s="158">
        <v>0</v>
      </c>
      <c r="T173" s="159">
        <f t="shared" si="13"/>
        <v>0</v>
      </c>
      <c r="AR173" s="160" t="s">
        <v>216</v>
      </c>
      <c r="AT173" s="160" t="s">
        <v>151</v>
      </c>
      <c r="AU173" s="160" t="s">
        <v>85</v>
      </c>
      <c r="AY173" s="16" t="s">
        <v>149</v>
      </c>
      <c r="BE173" s="161">
        <f t="shared" si="14"/>
        <v>0</v>
      </c>
      <c r="BF173" s="161">
        <f t="shared" si="15"/>
        <v>6.06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6" t="s">
        <v>85</v>
      </c>
      <c r="BK173" s="162">
        <f t="shared" si="19"/>
        <v>6.06</v>
      </c>
      <c r="BL173" s="16" t="s">
        <v>216</v>
      </c>
      <c r="BM173" s="160" t="s">
        <v>1762</v>
      </c>
    </row>
    <row r="174" spans="2:65" s="28" customFormat="1" ht="16.5" customHeight="1">
      <c r="B174" s="149"/>
      <c r="C174" s="167" t="s">
        <v>300</v>
      </c>
      <c r="D174" s="167" t="s">
        <v>431</v>
      </c>
      <c r="E174" s="168" t="s">
        <v>1763</v>
      </c>
      <c r="F174" s="169" t="s">
        <v>1764</v>
      </c>
      <c r="G174" s="170" t="s">
        <v>250</v>
      </c>
      <c r="H174" s="171">
        <v>2</v>
      </c>
      <c r="I174" s="171">
        <v>36.69</v>
      </c>
      <c r="J174" s="171">
        <f t="shared" si="10"/>
        <v>73.38</v>
      </c>
      <c r="K174" s="172"/>
      <c r="L174" s="173"/>
      <c r="M174" s="174"/>
      <c r="N174" s="175" t="s">
        <v>38</v>
      </c>
      <c r="O174" s="158">
        <v>0</v>
      </c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AR174" s="160" t="s">
        <v>280</v>
      </c>
      <c r="AT174" s="160" t="s">
        <v>431</v>
      </c>
      <c r="AU174" s="160" t="s">
        <v>85</v>
      </c>
      <c r="AY174" s="16" t="s">
        <v>149</v>
      </c>
      <c r="BE174" s="161">
        <f t="shared" si="14"/>
        <v>0</v>
      </c>
      <c r="BF174" s="161">
        <f t="shared" si="15"/>
        <v>73.38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6" t="s">
        <v>85</v>
      </c>
      <c r="BK174" s="162">
        <f t="shared" si="19"/>
        <v>73.38</v>
      </c>
      <c r="BL174" s="16" t="s">
        <v>216</v>
      </c>
      <c r="BM174" s="160" t="s">
        <v>1765</v>
      </c>
    </row>
    <row r="175" spans="2:65" s="28" customFormat="1" ht="16.5" customHeight="1">
      <c r="B175" s="149"/>
      <c r="C175" s="150" t="s">
        <v>304</v>
      </c>
      <c r="D175" s="150" t="s">
        <v>151</v>
      </c>
      <c r="E175" s="151" t="s">
        <v>1766</v>
      </c>
      <c r="F175" s="152" t="s">
        <v>1767</v>
      </c>
      <c r="G175" s="153" t="s">
        <v>250</v>
      </c>
      <c r="H175" s="154">
        <v>7</v>
      </c>
      <c r="I175" s="154">
        <v>3.03</v>
      </c>
      <c r="J175" s="154">
        <f t="shared" si="10"/>
        <v>21.21</v>
      </c>
      <c r="K175" s="155"/>
      <c r="L175" s="29"/>
      <c r="M175" s="156"/>
      <c r="N175" s="157" t="s">
        <v>38</v>
      </c>
      <c r="O175" s="158">
        <v>0.11514000000000001</v>
      </c>
      <c r="P175" s="158">
        <f t="shared" si="11"/>
        <v>0.80598000000000003</v>
      </c>
      <c r="Q175" s="158">
        <v>2.55E-5</v>
      </c>
      <c r="R175" s="158">
        <f t="shared" si="12"/>
        <v>1.785E-4</v>
      </c>
      <c r="S175" s="158">
        <v>0</v>
      </c>
      <c r="T175" s="159">
        <f t="shared" si="13"/>
        <v>0</v>
      </c>
      <c r="AR175" s="160" t="s">
        <v>216</v>
      </c>
      <c r="AT175" s="160" t="s">
        <v>151</v>
      </c>
      <c r="AU175" s="160" t="s">
        <v>85</v>
      </c>
      <c r="AY175" s="16" t="s">
        <v>149</v>
      </c>
      <c r="BE175" s="161">
        <f t="shared" si="14"/>
        <v>0</v>
      </c>
      <c r="BF175" s="161">
        <f t="shared" si="15"/>
        <v>21.21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6" t="s">
        <v>85</v>
      </c>
      <c r="BK175" s="162">
        <f t="shared" si="19"/>
        <v>21.21</v>
      </c>
      <c r="BL175" s="16" t="s">
        <v>216</v>
      </c>
      <c r="BM175" s="160" t="s">
        <v>1768</v>
      </c>
    </row>
    <row r="176" spans="2:65" s="28" customFormat="1" ht="16.5" customHeight="1">
      <c r="B176" s="149"/>
      <c r="C176" s="167" t="s">
        <v>308</v>
      </c>
      <c r="D176" s="167" t="s">
        <v>431</v>
      </c>
      <c r="E176" s="168" t="s">
        <v>1769</v>
      </c>
      <c r="F176" s="169" t="s">
        <v>1770</v>
      </c>
      <c r="G176" s="170" t="s">
        <v>250</v>
      </c>
      <c r="H176" s="171">
        <v>7</v>
      </c>
      <c r="I176" s="171">
        <v>27.83</v>
      </c>
      <c r="J176" s="171">
        <f t="shared" si="10"/>
        <v>194.81</v>
      </c>
      <c r="K176" s="172"/>
      <c r="L176" s="173"/>
      <c r="M176" s="174"/>
      <c r="N176" s="175" t="s">
        <v>38</v>
      </c>
      <c r="O176" s="158">
        <v>0</v>
      </c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AR176" s="160" t="s">
        <v>280</v>
      </c>
      <c r="AT176" s="160" t="s">
        <v>431</v>
      </c>
      <c r="AU176" s="160" t="s">
        <v>85</v>
      </c>
      <c r="AY176" s="16" t="s">
        <v>149</v>
      </c>
      <c r="BE176" s="161">
        <f t="shared" si="14"/>
        <v>0</v>
      </c>
      <c r="BF176" s="161">
        <f t="shared" si="15"/>
        <v>194.81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6" t="s">
        <v>85</v>
      </c>
      <c r="BK176" s="162">
        <f t="shared" si="19"/>
        <v>194.81</v>
      </c>
      <c r="BL176" s="16" t="s">
        <v>216</v>
      </c>
      <c r="BM176" s="160" t="s">
        <v>1771</v>
      </c>
    </row>
    <row r="177" spans="2:65" s="28" customFormat="1" ht="24.15" customHeight="1">
      <c r="B177" s="149"/>
      <c r="C177" s="150" t="s">
        <v>312</v>
      </c>
      <c r="D177" s="150" t="s">
        <v>151</v>
      </c>
      <c r="E177" s="151" t="s">
        <v>1772</v>
      </c>
      <c r="F177" s="152" t="s">
        <v>1773</v>
      </c>
      <c r="G177" s="153" t="s">
        <v>250</v>
      </c>
      <c r="H177" s="154">
        <v>18</v>
      </c>
      <c r="I177" s="154">
        <v>7.75</v>
      </c>
      <c r="J177" s="154">
        <f t="shared" si="10"/>
        <v>139.5</v>
      </c>
      <c r="K177" s="155"/>
      <c r="L177" s="29"/>
      <c r="M177" s="156"/>
      <c r="N177" s="157" t="s">
        <v>38</v>
      </c>
      <c r="O177" s="158">
        <v>0.29677999999999999</v>
      </c>
      <c r="P177" s="158">
        <f t="shared" si="11"/>
        <v>5.3420399999999999</v>
      </c>
      <c r="Q177" s="158">
        <v>1.2078000000000001E-4</v>
      </c>
      <c r="R177" s="158">
        <f t="shared" si="12"/>
        <v>2.1740399999999999E-3</v>
      </c>
      <c r="S177" s="158">
        <v>0</v>
      </c>
      <c r="T177" s="159">
        <f t="shared" si="13"/>
        <v>0</v>
      </c>
      <c r="AR177" s="160" t="s">
        <v>216</v>
      </c>
      <c r="AT177" s="160" t="s">
        <v>151</v>
      </c>
      <c r="AU177" s="160" t="s">
        <v>85</v>
      </c>
      <c r="AY177" s="16" t="s">
        <v>149</v>
      </c>
      <c r="BE177" s="161">
        <f t="shared" si="14"/>
        <v>0</v>
      </c>
      <c r="BF177" s="161">
        <f t="shared" si="15"/>
        <v>139.5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6" t="s">
        <v>85</v>
      </c>
      <c r="BK177" s="162">
        <f t="shared" si="19"/>
        <v>139.5</v>
      </c>
      <c r="BL177" s="16" t="s">
        <v>216</v>
      </c>
      <c r="BM177" s="160" t="s">
        <v>1774</v>
      </c>
    </row>
    <row r="178" spans="2:65" s="28" customFormat="1" ht="16.5" customHeight="1">
      <c r="B178" s="149"/>
      <c r="C178" s="167" t="s">
        <v>316</v>
      </c>
      <c r="D178" s="167" t="s">
        <v>431</v>
      </c>
      <c r="E178" s="168" t="s">
        <v>1775</v>
      </c>
      <c r="F178" s="169" t="s">
        <v>1776</v>
      </c>
      <c r="G178" s="170" t="s">
        <v>250</v>
      </c>
      <c r="H178" s="171">
        <v>18</v>
      </c>
      <c r="I178" s="171">
        <v>6.79</v>
      </c>
      <c r="J178" s="171">
        <f t="shared" si="10"/>
        <v>122.22</v>
      </c>
      <c r="K178" s="172"/>
      <c r="L178" s="173"/>
      <c r="M178" s="174"/>
      <c r="N178" s="175" t="s">
        <v>38</v>
      </c>
      <c r="O178" s="158">
        <v>0</v>
      </c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AR178" s="160" t="s">
        <v>280</v>
      </c>
      <c r="AT178" s="160" t="s">
        <v>431</v>
      </c>
      <c r="AU178" s="160" t="s">
        <v>85</v>
      </c>
      <c r="AY178" s="16" t="s">
        <v>149</v>
      </c>
      <c r="BE178" s="161">
        <f t="shared" si="14"/>
        <v>0</v>
      </c>
      <c r="BF178" s="161">
        <f t="shared" si="15"/>
        <v>122.22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6" t="s">
        <v>85</v>
      </c>
      <c r="BK178" s="162">
        <f t="shared" si="19"/>
        <v>122.22</v>
      </c>
      <c r="BL178" s="16" t="s">
        <v>216</v>
      </c>
      <c r="BM178" s="160" t="s">
        <v>1777</v>
      </c>
    </row>
    <row r="179" spans="2:65" s="28" customFormat="1" ht="24.15" customHeight="1">
      <c r="B179" s="149"/>
      <c r="C179" s="167" t="s">
        <v>320</v>
      </c>
      <c r="D179" s="167" t="s">
        <v>431</v>
      </c>
      <c r="E179" s="168" t="s">
        <v>1778</v>
      </c>
      <c r="F179" s="169" t="s">
        <v>1779</v>
      </c>
      <c r="G179" s="170" t="s">
        <v>250</v>
      </c>
      <c r="H179" s="171">
        <v>11</v>
      </c>
      <c r="I179" s="171">
        <v>3.22</v>
      </c>
      <c r="J179" s="171">
        <f t="shared" si="10"/>
        <v>35.42</v>
      </c>
      <c r="K179" s="172"/>
      <c r="L179" s="173"/>
      <c r="M179" s="174"/>
      <c r="N179" s="175" t="s">
        <v>38</v>
      </c>
      <c r="O179" s="158">
        <v>0</v>
      </c>
      <c r="P179" s="158">
        <f t="shared" si="11"/>
        <v>0</v>
      </c>
      <c r="Q179" s="158">
        <v>1.4999999999999999E-4</v>
      </c>
      <c r="R179" s="158">
        <f t="shared" si="12"/>
        <v>1.6499999999999998E-3</v>
      </c>
      <c r="S179" s="158">
        <v>0</v>
      </c>
      <c r="T179" s="159">
        <f t="shared" si="13"/>
        <v>0</v>
      </c>
      <c r="AR179" s="160" t="s">
        <v>280</v>
      </c>
      <c r="AT179" s="160" t="s">
        <v>431</v>
      </c>
      <c r="AU179" s="160" t="s">
        <v>85</v>
      </c>
      <c r="AY179" s="16" t="s">
        <v>149</v>
      </c>
      <c r="BE179" s="161">
        <f t="shared" si="14"/>
        <v>0</v>
      </c>
      <c r="BF179" s="161">
        <f t="shared" si="15"/>
        <v>35.42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6" t="s">
        <v>85</v>
      </c>
      <c r="BK179" s="162">
        <f t="shared" si="19"/>
        <v>35.42</v>
      </c>
      <c r="BL179" s="16" t="s">
        <v>216</v>
      </c>
      <c r="BM179" s="160" t="s">
        <v>1780</v>
      </c>
    </row>
    <row r="180" spans="2:65" s="28" customFormat="1" ht="24.15" customHeight="1">
      <c r="B180" s="149"/>
      <c r="C180" s="167" t="s">
        <v>324</v>
      </c>
      <c r="D180" s="167" t="s">
        <v>431</v>
      </c>
      <c r="E180" s="168" t="s">
        <v>1781</v>
      </c>
      <c r="F180" s="169" t="s">
        <v>1782</v>
      </c>
      <c r="G180" s="170" t="s">
        <v>250</v>
      </c>
      <c r="H180" s="171">
        <v>7</v>
      </c>
      <c r="I180" s="171">
        <v>3.94</v>
      </c>
      <c r="J180" s="171">
        <f t="shared" si="10"/>
        <v>27.58</v>
      </c>
      <c r="K180" s="172"/>
      <c r="L180" s="173"/>
      <c r="M180" s="174"/>
      <c r="N180" s="175" t="s">
        <v>38</v>
      </c>
      <c r="O180" s="158">
        <v>0</v>
      </c>
      <c r="P180" s="158">
        <f t="shared" si="11"/>
        <v>0</v>
      </c>
      <c r="Q180" s="158">
        <v>3.5E-4</v>
      </c>
      <c r="R180" s="158">
        <f t="shared" si="12"/>
        <v>2.4499999999999999E-3</v>
      </c>
      <c r="S180" s="158">
        <v>0</v>
      </c>
      <c r="T180" s="159">
        <f t="shared" si="13"/>
        <v>0</v>
      </c>
      <c r="AR180" s="160" t="s">
        <v>280</v>
      </c>
      <c r="AT180" s="160" t="s">
        <v>431</v>
      </c>
      <c r="AU180" s="160" t="s">
        <v>85</v>
      </c>
      <c r="AY180" s="16" t="s">
        <v>149</v>
      </c>
      <c r="BE180" s="161">
        <f t="shared" si="14"/>
        <v>0</v>
      </c>
      <c r="BF180" s="161">
        <f t="shared" si="15"/>
        <v>27.58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6" t="s">
        <v>85</v>
      </c>
      <c r="BK180" s="162">
        <f t="shared" si="19"/>
        <v>27.58</v>
      </c>
      <c r="BL180" s="16" t="s">
        <v>216</v>
      </c>
      <c r="BM180" s="160" t="s">
        <v>1783</v>
      </c>
    </row>
    <row r="181" spans="2:65" s="28" customFormat="1" ht="24.15" customHeight="1">
      <c r="B181" s="149"/>
      <c r="C181" s="150" t="s">
        <v>328</v>
      </c>
      <c r="D181" s="150" t="s">
        <v>151</v>
      </c>
      <c r="E181" s="151" t="s">
        <v>1784</v>
      </c>
      <c r="F181" s="152" t="s">
        <v>1785</v>
      </c>
      <c r="G181" s="153" t="s">
        <v>159</v>
      </c>
      <c r="H181" s="154">
        <v>257</v>
      </c>
      <c r="I181" s="154">
        <v>1.1399999999999999</v>
      </c>
      <c r="J181" s="154">
        <f t="shared" si="10"/>
        <v>292.98</v>
      </c>
      <c r="K181" s="155"/>
      <c r="L181" s="29"/>
      <c r="M181" s="156"/>
      <c r="N181" s="157" t="s">
        <v>38</v>
      </c>
      <c r="O181" s="158">
        <v>4.4999999999999998E-2</v>
      </c>
      <c r="P181" s="158">
        <f t="shared" si="11"/>
        <v>11.565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AR181" s="160" t="s">
        <v>216</v>
      </c>
      <c r="AT181" s="160" t="s">
        <v>151</v>
      </c>
      <c r="AU181" s="160" t="s">
        <v>85</v>
      </c>
      <c r="AY181" s="16" t="s">
        <v>149</v>
      </c>
      <c r="BE181" s="161">
        <f t="shared" si="14"/>
        <v>0</v>
      </c>
      <c r="BF181" s="161">
        <f t="shared" si="15"/>
        <v>292.98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6" t="s">
        <v>85</v>
      </c>
      <c r="BK181" s="162">
        <f t="shared" si="19"/>
        <v>292.98</v>
      </c>
      <c r="BL181" s="16" t="s">
        <v>216</v>
      </c>
      <c r="BM181" s="160" t="s">
        <v>1786</v>
      </c>
    </row>
    <row r="182" spans="2:65" s="28" customFormat="1" ht="24.15" customHeight="1">
      <c r="B182" s="149"/>
      <c r="C182" s="150" t="s">
        <v>332</v>
      </c>
      <c r="D182" s="150" t="s">
        <v>151</v>
      </c>
      <c r="E182" s="151" t="s">
        <v>1787</v>
      </c>
      <c r="F182" s="152" t="s">
        <v>1788</v>
      </c>
      <c r="G182" s="153" t="s">
        <v>159</v>
      </c>
      <c r="H182" s="154">
        <v>10</v>
      </c>
      <c r="I182" s="154">
        <v>1.44</v>
      </c>
      <c r="J182" s="154">
        <f t="shared" si="10"/>
        <v>14.4</v>
      </c>
      <c r="K182" s="155"/>
      <c r="L182" s="29"/>
      <c r="M182" s="156"/>
      <c r="N182" s="157" t="s">
        <v>38</v>
      </c>
      <c r="O182" s="158">
        <v>5.5E-2</v>
      </c>
      <c r="P182" s="158">
        <f t="shared" si="11"/>
        <v>0.55000000000000004</v>
      </c>
      <c r="Q182" s="158">
        <v>0</v>
      </c>
      <c r="R182" s="158">
        <f t="shared" si="12"/>
        <v>0</v>
      </c>
      <c r="S182" s="158">
        <v>0</v>
      </c>
      <c r="T182" s="159">
        <f t="shared" si="13"/>
        <v>0</v>
      </c>
      <c r="AR182" s="160" t="s">
        <v>216</v>
      </c>
      <c r="AT182" s="160" t="s">
        <v>151</v>
      </c>
      <c r="AU182" s="160" t="s">
        <v>85</v>
      </c>
      <c r="AY182" s="16" t="s">
        <v>149</v>
      </c>
      <c r="BE182" s="161">
        <f t="shared" si="14"/>
        <v>0</v>
      </c>
      <c r="BF182" s="161">
        <f t="shared" si="15"/>
        <v>14.4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6" t="s">
        <v>85</v>
      </c>
      <c r="BK182" s="162">
        <f t="shared" si="19"/>
        <v>14.4</v>
      </c>
      <c r="BL182" s="16" t="s">
        <v>216</v>
      </c>
      <c r="BM182" s="160" t="s">
        <v>1789</v>
      </c>
    </row>
    <row r="183" spans="2:65" s="28" customFormat="1" ht="24.15" customHeight="1">
      <c r="B183" s="149"/>
      <c r="C183" s="150" t="s">
        <v>336</v>
      </c>
      <c r="D183" s="150" t="s">
        <v>151</v>
      </c>
      <c r="E183" s="151" t="s">
        <v>1790</v>
      </c>
      <c r="F183" s="152" t="s">
        <v>1791</v>
      </c>
      <c r="G183" s="153" t="s">
        <v>727</v>
      </c>
      <c r="H183" s="154">
        <v>96.468000000000004</v>
      </c>
      <c r="I183" s="154">
        <v>1</v>
      </c>
      <c r="J183" s="154">
        <f t="shared" si="10"/>
        <v>96.468000000000004</v>
      </c>
      <c r="K183" s="155"/>
      <c r="L183" s="29"/>
      <c r="M183" s="156"/>
      <c r="N183" s="157" t="s">
        <v>38</v>
      </c>
      <c r="O183" s="158">
        <v>0</v>
      </c>
      <c r="P183" s="158">
        <f t="shared" si="11"/>
        <v>0</v>
      </c>
      <c r="Q183" s="158">
        <v>0</v>
      </c>
      <c r="R183" s="158">
        <f t="shared" si="12"/>
        <v>0</v>
      </c>
      <c r="S183" s="158">
        <v>0</v>
      </c>
      <c r="T183" s="159">
        <f t="shared" si="13"/>
        <v>0</v>
      </c>
      <c r="AR183" s="160" t="s">
        <v>216</v>
      </c>
      <c r="AT183" s="160" t="s">
        <v>151</v>
      </c>
      <c r="AU183" s="160" t="s">
        <v>85</v>
      </c>
      <c r="AY183" s="16" t="s">
        <v>149</v>
      </c>
      <c r="BE183" s="161">
        <f t="shared" si="14"/>
        <v>0</v>
      </c>
      <c r="BF183" s="161">
        <f t="shared" si="15"/>
        <v>96.468000000000004</v>
      </c>
      <c r="BG183" s="161">
        <f t="shared" si="16"/>
        <v>0</v>
      </c>
      <c r="BH183" s="161">
        <f t="shared" si="17"/>
        <v>0</v>
      </c>
      <c r="BI183" s="161">
        <f t="shared" si="18"/>
        <v>0</v>
      </c>
      <c r="BJ183" s="16" t="s">
        <v>85</v>
      </c>
      <c r="BK183" s="162">
        <f t="shared" si="19"/>
        <v>96.468000000000004</v>
      </c>
      <c r="BL183" s="16" t="s">
        <v>216</v>
      </c>
      <c r="BM183" s="160" t="s">
        <v>1792</v>
      </c>
    </row>
    <row r="184" spans="2:65" s="137" customFormat="1" ht="22.8" customHeight="1">
      <c r="B184" s="138"/>
      <c r="D184" s="139" t="s">
        <v>71</v>
      </c>
      <c r="E184" s="147" t="s">
        <v>836</v>
      </c>
      <c r="F184" s="147" t="s">
        <v>837</v>
      </c>
      <c r="J184" s="148">
        <f>BK184</f>
        <v>18003.115999999998</v>
      </c>
      <c r="L184" s="138"/>
      <c r="M184" s="142"/>
      <c r="P184" s="143">
        <f>SUM(P185:P222)</f>
        <v>324.57162999999997</v>
      </c>
      <c r="R184" s="143">
        <f>SUM(R185:R222)</f>
        <v>0.74725931000000045</v>
      </c>
      <c r="T184" s="144">
        <f>SUM(T185:T222)</f>
        <v>0</v>
      </c>
      <c r="AR184" s="139" t="s">
        <v>85</v>
      </c>
      <c r="AT184" s="145" t="s">
        <v>71</v>
      </c>
      <c r="AU184" s="145" t="s">
        <v>79</v>
      </c>
      <c r="AY184" s="139" t="s">
        <v>149</v>
      </c>
      <c r="BK184" s="146">
        <f>SUM(BK185:BK222)</f>
        <v>18003.115999999998</v>
      </c>
    </row>
    <row r="185" spans="2:65" s="28" customFormat="1" ht="33" customHeight="1">
      <c r="B185" s="149"/>
      <c r="C185" s="150" t="s">
        <v>344</v>
      </c>
      <c r="D185" s="150" t="s">
        <v>151</v>
      </c>
      <c r="E185" s="151" t="s">
        <v>1793</v>
      </c>
      <c r="F185" s="152" t="s">
        <v>1794</v>
      </c>
      <c r="G185" s="153" t="s">
        <v>159</v>
      </c>
      <c r="H185" s="154">
        <v>62</v>
      </c>
      <c r="I185" s="154">
        <v>27.23</v>
      </c>
      <c r="J185" s="154">
        <f t="shared" ref="J185:J222" si="20">ROUND(I185*H185,3)</f>
        <v>1688.26</v>
      </c>
      <c r="K185" s="155"/>
      <c r="L185" s="29"/>
      <c r="M185" s="156"/>
      <c r="N185" s="157" t="s">
        <v>38</v>
      </c>
      <c r="O185" s="158">
        <v>0.54690000000000005</v>
      </c>
      <c r="P185" s="158">
        <f t="shared" ref="P185:P222" si="21">O185*H185</f>
        <v>33.907800000000002</v>
      </c>
      <c r="Q185" s="158">
        <v>3.8907500000000001E-3</v>
      </c>
      <c r="R185" s="158">
        <f t="shared" ref="R185:R222" si="22">Q185*H185</f>
        <v>0.24122650000000001</v>
      </c>
      <c r="S185" s="158">
        <v>0</v>
      </c>
      <c r="T185" s="159">
        <f t="shared" ref="T185:T222" si="23">S185*H185</f>
        <v>0</v>
      </c>
      <c r="AR185" s="160" t="s">
        <v>216</v>
      </c>
      <c r="AT185" s="160" t="s">
        <v>151</v>
      </c>
      <c r="AU185" s="160" t="s">
        <v>85</v>
      </c>
      <c r="AY185" s="16" t="s">
        <v>149</v>
      </c>
      <c r="BE185" s="161">
        <f t="shared" ref="BE185:BE222" si="24">IF(N185="základná",J185,0)</f>
        <v>0</v>
      </c>
      <c r="BF185" s="161">
        <f t="shared" ref="BF185:BF222" si="25">IF(N185="znížená",J185,0)</f>
        <v>1688.26</v>
      </c>
      <c r="BG185" s="161">
        <f t="shared" ref="BG185:BG222" si="26">IF(N185="zákl. prenesená",J185,0)</f>
        <v>0</v>
      </c>
      <c r="BH185" s="161">
        <f t="shared" ref="BH185:BH222" si="27">IF(N185="zníž. prenesená",J185,0)</f>
        <v>0</v>
      </c>
      <c r="BI185" s="161">
        <f t="shared" ref="BI185:BI222" si="28">IF(N185="nulová",J185,0)</f>
        <v>0</v>
      </c>
      <c r="BJ185" s="16" t="s">
        <v>85</v>
      </c>
      <c r="BK185" s="162">
        <f t="shared" ref="BK185:BK222" si="29">ROUND(I185*H185,3)</f>
        <v>1688.26</v>
      </c>
      <c r="BL185" s="16" t="s">
        <v>216</v>
      </c>
      <c r="BM185" s="160" t="s">
        <v>1795</v>
      </c>
    </row>
    <row r="186" spans="2:65" s="28" customFormat="1" ht="33" customHeight="1">
      <c r="B186" s="149"/>
      <c r="C186" s="150" t="s">
        <v>350</v>
      </c>
      <c r="D186" s="150" t="s">
        <v>151</v>
      </c>
      <c r="E186" s="151" t="s">
        <v>1796</v>
      </c>
      <c r="F186" s="152" t="s">
        <v>1797</v>
      </c>
      <c r="G186" s="153" t="s">
        <v>159</v>
      </c>
      <c r="H186" s="154">
        <v>7</v>
      </c>
      <c r="I186" s="154">
        <v>41.68</v>
      </c>
      <c r="J186" s="154">
        <f t="shared" si="20"/>
        <v>291.76</v>
      </c>
      <c r="K186" s="155"/>
      <c r="L186" s="29"/>
      <c r="M186" s="156"/>
      <c r="N186" s="157" t="s">
        <v>38</v>
      </c>
      <c r="O186" s="158">
        <v>0.71440999999999999</v>
      </c>
      <c r="P186" s="158">
        <f t="shared" si="21"/>
        <v>5.0008699999999999</v>
      </c>
      <c r="Q186" s="158">
        <v>6.5930499999999996E-3</v>
      </c>
      <c r="R186" s="158">
        <f t="shared" si="22"/>
        <v>4.6151349999999994E-2</v>
      </c>
      <c r="S186" s="158">
        <v>0</v>
      </c>
      <c r="T186" s="159">
        <f t="shared" si="23"/>
        <v>0</v>
      </c>
      <c r="AR186" s="160" t="s">
        <v>216</v>
      </c>
      <c r="AT186" s="160" t="s">
        <v>151</v>
      </c>
      <c r="AU186" s="160" t="s">
        <v>85</v>
      </c>
      <c r="AY186" s="16" t="s">
        <v>149</v>
      </c>
      <c r="BE186" s="161">
        <f t="shared" si="24"/>
        <v>0</v>
      </c>
      <c r="BF186" s="161">
        <f t="shared" si="25"/>
        <v>291.76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6" t="s">
        <v>85</v>
      </c>
      <c r="BK186" s="162">
        <f t="shared" si="29"/>
        <v>291.76</v>
      </c>
      <c r="BL186" s="16" t="s">
        <v>216</v>
      </c>
      <c r="BM186" s="160" t="s">
        <v>1798</v>
      </c>
    </row>
    <row r="187" spans="2:65" s="28" customFormat="1" ht="24.15" customHeight="1">
      <c r="B187" s="149"/>
      <c r="C187" s="150" t="s">
        <v>354</v>
      </c>
      <c r="D187" s="150" t="s">
        <v>151</v>
      </c>
      <c r="E187" s="151" t="s">
        <v>1799</v>
      </c>
      <c r="F187" s="152" t="s">
        <v>1800</v>
      </c>
      <c r="G187" s="153" t="s">
        <v>159</v>
      </c>
      <c r="H187" s="154">
        <v>277</v>
      </c>
      <c r="I187" s="154">
        <v>16.940000000000001</v>
      </c>
      <c r="J187" s="154">
        <f t="shared" si="20"/>
        <v>4692.38</v>
      </c>
      <c r="K187" s="155"/>
      <c r="L187" s="29"/>
      <c r="M187" s="156"/>
      <c r="N187" s="157" t="s">
        <v>38</v>
      </c>
      <c r="O187" s="158">
        <v>0.40232000000000001</v>
      </c>
      <c r="P187" s="158">
        <f t="shared" si="21"/>
        <v>111.44264</v>
      </c>
      <c r="Q187" s="158">
        <v>4.3110000000000002E-4</v>
      </c>
      <c r="R187" s="158">
        <f t="shared" si="22"/>
        <v>0.1194147</v>
      </c>
      <c r="S187" s="158">
        <v>0</v>
      </c>
      <c r="T187" s="159">
        <f t="shared" si="23"/>
        <v>0</v>
      </c>
      <c r="AR187" s="160" t="s">
        <v>216</v>
      </c>
      <c r="AT187" s="160" t="s">
        <v>151</v>
      </c>
      <c r="AU187" s="160" t="s">
        <v>85</v>
      </c>
      <c r="AY187" s="16" t="s">
        <v>149</v>
      </c>
      <c r="BE187" s="161">
        <f t="shared" si="24"/>
        <v>0</v>
      </c>
      <c r="BF187" s="161">
        <f t="shared" si="25"/>
        <v>4692.38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6" t="s">
        <v>85</v>
      </c>
      <c r="BK187" s="162">
        <f t="shared" si="29"/>
        <v>4692.38</v>
      </c>
      <c r="BL187" s="16" t="s">
        <v>216</v>
      </c>
      <c r="BM187" s="160" t="s">
        <v>1801</v>
      </c>
    </row>
    <row r="188" spans="2:65" s="28" customFormat="1" ht="24.15" customHeight="1">
      <c r="B188" s="149"/>
      <c r="C188" s="150" t="s">
        <v>358</v>
      </c>
      <c r="D188" s="150" t="s">
        <v>151</v>
      </c>
      <c r="E188" s="151" t="s">
        <v>1802</v>
      </c>
      <c r="F188" s="152" t="s">
        <v>1803</v>
      </c>
      <c r="G188" s="153" t="s">
        <v>159</v>
      </c>
      <c r="H188" s="154">
        <v>98</v>
      </c>
      <c r="I188" s="154">
        <v>21.48</v>
      </c>
      <c r="J188" s="154">
        <f t="shared" si="20"/>
        <v>2105.04</v>
      </c>
      <c r="K188" s="155"/>
      <c r="L188" s="29"/>
      <c r="M188" s="156"/>
      <c r="N188" s="157" t="s">
        <v>38</v>
      </c>
      <c r="O188" s="158">
        <v>0.43501000000000001</v>
      </c>
      <c r="P188" s="158">
        <f t="shared" si="21"/>
        <v>42.630980000000001</v>
      </c>
      <c r="Q188" s="158">
        <v>5.5957000000000001E-4</v>
      </c>
      <c r="R188" s="158">
        <f t="shared" si="22"/>
        <v>5.4837860000000002E-2</v>
      </c>
      <c r="S188" s="158">
        <v>0</v>
      </c>
      <c r="T188" s="159">
        <f t="shared" si="23"/>
        <v>0</v>
      </c>
      <c r="AR188" s="160" t="s">
        <v>216</v>
      </c>
      <c r="AT188" s="160" t="s">
        <v>151</v>
      </c>
      <c r="AU188" s="160" t="s">
        <v>85</v>
      </c>
      <c r="AY188" s="16" t="s">
        <v>149</v>
      </c>
      <c r="BE188" s="161">
        <f t="shared" si="24"/>
        <v>0</v>
      </c>
      <c r="BF188" s="161">
        <f t="shared" si="25"/>
        <v>2105.04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6" t="s">
        <v>85</v>
      </c>
      <c r="BK188" s="162">
        <f t="shared" si="29"/>
        <v>2105.04</v>
      </c>
      <c r="BL188" s="16" t="s">
        <v>216</v>
      </c>
      <c r="BM188" s="160" t="s">
        <v>1804</v>
      </c>
    </row>
    <row r="189" spans="2:65" s="28" customFormat="1" ht="24.15" customHeight="1">
      <c r="B189" s="149"/>
      <c r="C189" s="150" t="s">
        <v>362</v>
      </c>
      <c r="D189" s="150" t="s">
        <v>151</v>
      </c>
      <c r="E189" s="151" t="s">
        <v>1805</v>
      </c>
      <c r="F189" s="152" t="s">
        <v>1806</v>
      </c>
      <c r="G189" s="153" t="s">
        <v>159</v>
      </c>
      <c r="H189" s="154">
        <v>22</v>
      </c>
      <c r="I189" s="154">
        <v>25.44</v>
      </c>
      <c r="J189" s="154">
        <f t="shared" si="20"/>
        <v>559.67999999999995</v>
      </c>
      <c r="K189" s="155"/>
      <c r="L189" s="29"/>
      <c r="M189" s="156"/>
      <c r="N189" s="157" t="s">
        <v>38</v>
      </c>
      <c r="O189" s="158">
        <v>0.46057999999999999</v>
      </c>
      <c r="P189" s="158">
        <f t="shared" si="21"/>
        <v>10.132759999999999</v>
      </c>
      <c r="Q189" s="158">
        <v>6.6571999999999996E-4</v>
      </c>
      <c r="R189" s="158">
        <f t="shared" si="22"/>
        <v>1.4645839999999999E-2</v>
      </c>
      <c r="S189" s="158">
        <v>0</v>
      </c>
      <c r="T189" s="159">
        <f t="shared" si="23"/>
        <v>0</v>
      </c>
      <c r="AR189" s="160" t="s">
        <v>216</v>
      </c>
      <c r="AT189" s="160" t="s">
        <v>151</v>
      </c>
      <c r="AU189" s="160" t="s">
        <v>85</v>
      </c>
      <c r="AY189" s="16" t="s">
        <v>149</v>
      </c>
      <c r="BE189" s="161">
        <f t="shared" si="24"/>
        <v>0</v>
      </c>
      <c r="BF189" s="161">
        <f t="shared" si="25"/>
        <v>559.67999999999995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6" t="s">
        <v>85</v>
      </c>
      <c r="BK189" s="162">
        <f t="shared" si="29"/>
        <v>559.67999999999995</v>
      </c>
      <c r="BL189" s="16" t="s">
        <v>216</v>
      </c>
      <c r="BM189" s="160" t="s">
        <v>1807</v>
      </c>
    </row>
    <row r="190" spans="2:65" s="28" customFormat="1" ht="24.15" customHeight="1">
      <c r="B190" s="149"/>
      <c r="C190" s="150" t="s">
        <v>366</v>
      </c>
      <c r="D190" s="150" t="s">
        <v>151</v>
      </c>
      <c r="E190" s="151" t="s">
        <v>1808</v>
      </c>
      <c r="F190" s="152" t="s">
        <v>1809</v>
      </c>
      <c r="G190" s="153" t="s">
        <v>159</v>
      </c>
      <c r="H190" s="154">
        <v>83</v>
      </c>
      <c r="I190" s="154">
        <v>54.53</v>
      </c>
      <c r="J190" s="154">
        <f t="shared" si="20"/>
        <v>4525.99</v>
      </c>
      <c r="K190" s="155"/>
      <c r="L190" s="29"/>
      <c r="M190" s="156"/>
      <c r="N190" s="157" t="s">
        <v>38</v>
      </c>
      <c r="O190" s="158">
        <v>0.52786</v>
      </c>
      <c r="P190" s="158">
        <f t="shared" si="21"/>
        <v>43.812379999999997</v>
      </c>
      <c r="Q190" s="158">
        <v>1.0917800000000001E-3</v>
      </c>
      <c r="R190" s="158">
        <f t="shared" si="22"/>
        <v>9.0617740000000002E-2</v>
      </c>
      <c r="S190" s="158">
        <v>0</v>
      </c>
      <c r="T190" s="159">
        <f t="shared" si="23"/>
        <v>0</v>
      </c>
      <c r="AR190" s="160" t="s">
        <v>216</v>
      </c>
      <c r="AT190" s="160" t="s">
        <v>151</v>
      </c>
      <c r="AU190" s="160" t="s">
        <v>85</v>
      </c>
      <c r="AY190" s="16" t="s">
        <v>149</v>
      </c>
      <c r="BE190" s="161">
        <f t="shared" si="24"/>
        <v>0</v>
      </c>
      <c r="BF190" s="161">
        <f t="shared" si="25"/>
        <v>4525.99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6" t="s">
        <v>85</v>
      </c>
      <c r="BK190" s="162">
        <f t="shared" si="29"/>
        <v>4525.99</v>
      </c>
      <c r="BL190" s="16" t="s">
        <v>216</v>
      </c>
      <c r="BM190" s="160" t="s">
        <v>1810</v>
      </c>
    </row>
    <row r="191" spans="2:65" s="28" customFormat="1" ht="24.15" customHeight="1">
      <c r="B191" s="149"/>
      <c r="C191" s="150" t="s">
        <v>370</v>
      </c>
      <c r="D191" s="150" t="s">
        <v>151</v>
      </c>
      <c r="E191" s="151" t="s">
        <v>1811</v>
      </c>
      <c r="F191" s="152" t="s">
        <v>1812</v>
      </c>
      <c r="G191" s="153" t="s">
        <v>159</v>
      </c>
      <c r="H191" s="154">
        <v>6</v>
      </c>
      <c r="I191" s="154">
        <v>78.069999999999993</v>
      </c>
      <c r="J191" s="154">
        <f t="shared" si="20"/>
        <v>468.42</v>
      </c>
      <c r="K191" s="155"/>
      <c r="L191" s="29"/>
      <c r="M191" s="156"/>
      <c r="N191" s="157" t="s">
        <v>38</v>
      </c>
      <c r="O191" s="158">
        <v>0.55535999999999996</v>
      </c>
      <c r="P191" s="158">
        <f t="shared" si="21"/>
        <v>3.33216</v>
      </c>
      <c r="Q191" s="158">
        <v>1.37028E-3</v>
      </c>
      <c r="R191" s="158">
        <f t="shared" si="22"/>
        <v>8.2216800000000003E-3</v>
      </c>
      <c r="S191" s="158">
        <v>0</v>
      </c>
      <c r="T191" s="159">
        <f t="shared" si="23"/>
        <v>0</v>
      </c>
      <c r="AR191" s="160" t="s">
        <v>216</v>
      </c>
      <c r="AT191" s="160" t="s">
        <v>151</v>
      </c>
      <c r="AU191" s="160" t="s">
        <v>85</v>
      </c>
      <c r="AY191" s="16" t="s">
        <v>149</v>
      </c>
      <c r="BE191" s="161">
        <f t="shared" si="24"/>
        <v>0</v>
      </c>
      <c r="BF191" s="161">
        <f t="shared" si="25"/>
        <v>468.42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6" t="s">
        <v>85</v>
      </c>
      <c r="BK191" s="162">
        <f t="shared" si="29"/>
        <v>468.42</v>
      </c>
      <c r="BL191" s="16" t="s">
        <v>216</v>
      </c>
      <c r="BM191" s="160" t="s">
        <v>1813</v>
      </c>
    </row>
    <row r="192" spans="2:65" s="28" customFormat="1" ht="24.15" customHeight="1">
      <c r="B192" s="149"/>
      <c r="C192" s="150" t="s">
        <v>374</v>
      </c>
      <c r="D192" s="150" t="s">
        <v>151</v>
      </c>
      <c r="E192" s="151" t="s">
        <v>1814</v>
      </c>
      <c r="F192" s="152" t="s">
        <v>1815</v>
      </c>
      <c r="G192" s="153" t="s">
        <v>250</v>
      </c>
      <c r="H192" s="154">
        <v>1</v>
      </c>
      <c r="I192" s="154">
        <v>5.05</v>
      </c>
      <c r="J192" s="154">
        <f t="shared" si="20"/>
        <v>5.05</v>
      </c>
      <c r="K192" s="155"/>
      <c r="L192" s="29"/>
      <c r="M192" s="156"/>
      <c r="N192" s="157" t="s">
        <v>38</v>
      </c>
      <c r="O192" s="158">
        <v>0.21012</v>
      </c>
      <c r="P192" s="158">
        <f t="shared" si="21"/>
        <v>0.21012</v>
      </c>
      <c r="Q192" s="158">
        <v>0</v>
      </c>
      <c r="R192" s="158">
        <f t="shared" si="22"/>
        <v>0</v>
      </c>
      <c r="S192" s="158">
        <v>0</v>
      </c>
      <c r="T192" s="159">
        <f t="shared" si="23"/>
        <v>0</v>
      </c>
      <c r="AR192" s="160" t="s">
        <v>216</v>
      </c>
      <c r="AT192" s="160" t="s">
        <v>151</v>
      </c>
      <c r="AU192" s="160" t="s">
        <v>85</v>
      </c>
      <c r="AY192" s="16" t="s">
        <v>149</v>
      </c>
      <c r="BE192" s="161">
        <f t="shared" si="24"/>
        <v>0</v>
      </c>
      <c r="BF192" s="161">
        <f t="shared" si="25"/>
        <v>5.05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6" t="s">
        <v>85</v>
      </c>
      <c r="BK192" s="162">
        <f t="shared" si="29"/>
        <v>5.05</v>
      </c>
      <c r="BL192" s="16" t="s">
        <v>216</v>
      </c>
      <c r="BM192" s="160" t="s">
        <v>1816</v>
      </c>
    </row>
    <row r="193" spans="2:65" s="28" customFormat="1" ht="21.75" customHeight="1">
      <c r="B193" s="149"/>
      <c r="C193" s="167" t="s">
        <v>380</v>
      </c>
      <c r="D193" s="167" t="s">
        <v>431</v>
      </c>
      <c r="E193" s="168" t="s">
        <v>1817</v>
      </c>
      <c r="F193" s="169" t="s">
        <v>1818</v>
      </c>
      <c r="G193" s="170" t="s">
        <v>250</v>
      </c>
      <c r="H193" s="171">
        <v>1</v>
      </c>
      <c r="I193" s="171">
        <v>7.42</v>
      </c>
      <c r="J193" s="171">
        <f t="shared" si="20"/>
        <v>7.42</v>
      </c>
      <c r="K193" s="172"/>
      <c r="L193" s="173"/>
      <c r="M193" s="174"/>
      <c r="N193" s="175" t="s">
        <v>38</v>
      </c>
      <c r="O193" s="158">
        <v>0</v>
      </c>
      <c r="P193" s="158">
        <f t="shared" si="21"/>
        <v>0</v>
      </c>
      <c r="Q193" s="158">
        <v>2.2000000000000001E-4</v>
      </c>
      <c r="R193" s="158">
        <f t="shared" si="22"/>
        <v>2.2000000000000001E-4</v>
      </c>
      <c r="S193" s="158">
        <v>0</v>
      </c>
      <c r="T193" s="159">
        <f t="shared" si="23"/>
        <v>0</v>
      </c>
      <c r="AR193" s="160" t="s">
        <v>280</v>
      </c>
      <c r="AT193" s="160" t="s">
        <v>431</v>
      </c>
      <c r="AU193" s="160" t="s">
        <v>85</v>
      </c>
      <c r="AY193" s="16" t="s">
        <v>149</v>
      </c>
      <c r="BE193" s="161">
        <f t="shared" si="24"/>
        <v>0</v>
      </c>
      <c r="BF193" s="161">
        <f t="shared" si="25"/>
        <v>7.42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6" t="s">
        <v>85</v>
      </c>
      <c r="BK193" s="162">
        <f t="shared" si="29"/>
        <v>7.42</v>
      </c>
      <c r="BL193" s="16" t="s">
        <v>216</v>
      </c>
      <c r="BM193" s="160" t="s">
        <v>1819</v>
      </c>
    </row>
    <row r="194" spans="2:65" s="28" customFormat="1" ht="24.15" customHeight="1">
      <c r="B194" s="149"/>
      <c r="C194" s="150" t="s">
        <v>384</v>
      </c>
      <c r="D194" s="150" t="s">
        <v>151</v>
      </c>
      <c r="E194" s="151" t="s">
        <v>1820</v>
      </c>
      <c r="F194" s="152" t="s">
        <v>1821</v>
      </c>
      <c r="G194" s="153" t="s">
        <v>250</v>
      </c>
      <c r="H194" s="154">
        <v>2</v>
      </c>
      <c r="I194" s="154">
        <v>6</v>
      </c>
      <c r="J194" s="154">
        <f t="shared" si="20"/>
        <v>12</v>
      </c>
      <c r="K194" s="155"/>
      <c r="L194" s="29"/>
      <c r="M194" s="156"/>
      <c r="N194" s="157" t="s">
        <v>38</v>
      </c>
      <c r="O194" s="158">
        <v>0.25019999999999998</v>
      </c>
      <c r="P194" s="158">
        <f t="shared" si="21"/>
        <v>0.50039999999999996</v>
      </c>
      <c r="Q194" s="158">
        <v>0</v>
      </c>
      <c r="R194" s="158">
        <f t="shared" si="22"/>
        <v>0</v>
      </c>
      <c r="S194" s="158">
        <v>0</v>
      </c>
      <c r="T194" s="159">
        <f t="shared" si="23"/>
        <v>0</v>
      </c>
      <c r="AR194" s="160" t="s">
        <v>216</v>
      </c>
      <c r="AT194" s="160" t="s">
        <v>151</v>
      </c>
      <c r="AU194" s="160" t="s">
        <v>85</v>
      </c>
      <c r="AY194" s="16" t="s">
        <v>149</v>
      </c>
      <c r="BE194" s="161">
        <f t="shared" si="24"/>
        <v>0</v>
      </c>
      <c r="BF194" s="161">
        <f t="shared" si="25"/>
        <v>12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6" t="s">
        <v>85</v>
      </c>
      <c r="BK194" s="162">
        <f t="shared" si="29"/>
        <v>12</v>
      </c>
      <c r="BL194" s="16" t="s">
        <v>216</v>
      </c>
      <c r="BM194" s="160" t="s">
        <v>1822</v>
      </c>
    </row>
    <row r="195" spans="2:65" s="28" customFormat="1" ht="21.75" customHeight="1">
      <c r="B195" s="149"/>
      <c r="C195" s="167" t="s">
        <v>390</v>
      </c>
      <c r="D195" s="167" t="s">
        <v>431</v>
      </c>
      <c r="E195" s="168" t="s">
        <v>1823</v>
      </c>
      <c r="F195" s="169" t="s">
        <v>1824</v>
      </c>
      <c r="G195" s="170" t="s">
        <v>250</v>
      </c>
      <c r="H195" s="171">
        <v>2</v>
      </c>
      <c r="I195" s="171">
        <v>16.04</v>
      </c>
      <c r="J195" s="171">
        <f t="shared" si="20"/>
        <v>32.08</v>
      </c>
      <c r="K195" s="172"/>
      <c r="L195" s="173"/>
      <c r="M195" s="174"/>
      <c r="N195" s="175" t="s">
        <v>38</v>
      </c>
      <c r="O195" s="158">
        <v>0</v>
      </c>
      <c r="P195" s="158">
        <f t="shared" si="21"/>
        <v>0</v>
      </c>
      <c r="Q195" s="158">
        <v>4.0000000000000002E-4</v>
      </c>
      <c r="R195" s="158">
        <f t="shared" si="22"/>
        <v>8.0000000000000004E-4</v>
      </c>
      <c r="S195" s="158">
        <v>0</v>
      </c>
      <c r="T195" s="159">
        <f t="shared" si="23"/>
        <v>0</v>
      </c>
      <c r="AR195" s="160" t="s">
        <v>280</v>
      </c>
      <c r="AT195" s="160" t="s">
        <v>431</v>
      </c>
      <c r="AU195" s="160" t="s">
        <v>85</v>
      </c>
      <c r="AY195" s="16" t="s">
        <v>149</v>
      </c>
      <c r="BE195" s="161">
        <f t="shared" si="24"/>
        <v>0</v>
      </c>
      <c r="BF195" s="161">
        <f t="shared" si="25"/>
        <v>32.08</v>
      </c>
      <c r="BG195" s="161">
        <f t="shared" si="26"/>
        <v>0</v>
      </c>
      <c r="BH195" s="161">
        <f t="shared" si="27"/>
        <v>0</v>
      </c>
      <c r="BI195" s="161">
        <f t="shared" si="28"/>
        <v>0</v>
      </c>
      <c r="BJ195" s="16" t="s">
        <v>85</v>
      </c>
      <c r="BK195" s="162">
        <f t="shared" si="29"/>
        <v>32.08</v>
      </c>
      <c r="BL195" s="16" t="s">
        <v>216</v>
      </c>
      <c r="BM195" s="160" t="s">
        <v>1825</v>
      </c>
    </row>
    <row r="196" spans="2:65" s="28" customFormat="1" ht="24.15" customHeight="1">
      <c r="B196" s="149"/>
      <c r="C196" s="150" t="s">
        <v>397</v>
      </c>
      <c r="D196" s="150" t="s">
        <v>151</v>
      </c>
      <c r="E196" s="151" t="s">
        <v>1826</v>
      </c>
      <c r="F196" s="152" t="s">
        <v>1827</v>
      </c>
      <c r="G196" s="153" t="s">
        <v>250</v>
      </c>
      <c r="H196" s="154">
        <v>1</v>
      </c>
      <c r="I196" s="154">
        <v>6.35</v>
      </c>
      <c r="J196" s="154">
        <f t="shared" si="20"/>
        <v>6.35</v>
      </c>
      <c r="K196" s="155"/>
      <c r="L196" s="29"/>
      <c r="M196" s="156"/>
      <c r="N196" s="157" t="s">
        <v>38</v>
      </c>
      <c r="O196" s="158">
        <v>0.27041999999999999</v>
      </c>
      <c r="P196" s="158">
        <f t="shared" si="21"/>
        <v>0.27041999999999999</v>
      </c>
      <c r="Q196" s="158">
        <v>0</v>
      </c>
      <c r="R196" s="158">
        <f t="shared" si="22"/>
        <v>0</v>
      </c>
      <c r="S196" s="158">
        <v>0</v>
      </c>
      <c r="T196" s="159">
        <f t="shared" si="23"/>
        <v>0</v>
      </c>
      <c r="AR196" s="160" t="s">
        <v>216</v>
      </c>
      <c r="AT196" s="160" t="s">
        <v>151</v>
      </c>
      <c r="AU196" s="160" t="s">
        <v>85</v>
      </c>
      <c r="AY196" s="16" t="s">
        <v>149</v>
      </c>
      <c r="BE196" s="161">
        <f t="shared" si="24"/>
        <v>0</v>
      </c>
      <c r="BF196" s="161">
        <f t="shared" si="25"/>
        <v>6.35</v>
      </c>
      <c r="BG196" s="161">
        <f t="shared" si="26"/>
        <v>0</v>
      </c>
      <c r="BH196" s="161">
        <f t="shared" si="27"/>
        <v>0</v>
      </c>
      <c r="BI196" s="161">
        <f t="shared" si="28"/>
        <v>0</v>
      </c>
      <c r="BJ196" s="16" t="s">
        <v>85</v>
      </c>
      <c r="BK196" s="162">
        <f t="shared" si="29"/>
        <v>6.35</v>
      </c>
      <c r="BL196" s="16" t="s">
        <v>216</v>
      </c>
      <c r="BM196" s="160" t="s">
        <v>1828</v>
      </c>
    </row>
    <row r="197" spans="2:65" s="28" customFormat="1" ht="21.75" customHeight="1">
      <c r="B197" s="149"/>
      <c r="C197" s="167" t="s">
        <v>401</v>
      </c>
      <c r="D197" s="167" t="s">
        <v>431</v>
      </c>
      <c r="E197" s="168" t="s">
        <v>1829</v>
      </c>
      <c r="F197" s="169" t="s">
        <v>1830</v>
      </c>
      <c r="G197" s="170" t="s">
        <v>250</v>
      </c>
      <c r="H197" s="171">
        <v>1</v>
      </c>
      <c r="I197" s="171">
        <v>39.58</v>
      </c>
      <c r="J197" s="171">
        <f t="shared" si="20"/>
        <v>39.58</v>
      </c>
      <c r="K197" s="172"/>
      <c r="L197" s="173"/>
      <c r="M197" s="174"/>
      <c r="N197" s="175" t="s">
        <v>38</v>
      </c>
      <c r="O197" s="158">
        <v>0</v>
      </c>
      <c r="P197" s="158">
        <f t="shared" si="21"/>
        <v>0</v>
      </c>
      <c r="Q197" s="158">
        <v>7.7999999999999999E-4</v>
      </c>
      <c r="R197" s="158">
        <f t="shared" si="22"/>
        <v>7.7999999999999999E-4</v>
      </c>
      <c r="S197" s="158">
        <v>0</v>
      </c>
      <c r="T197" s="159">
        <f t="shared" si="23"/>
        <v>0</v>
      </c>
      <c r="AR197" s="160" t="s">
        <v>280</v>
      </c>
      <c r="AT197" s="160" t="s">
        <v>431</v>
      </c>
      <c r="AU197" s="160" t="s">
        <v>85</v>
      </c>
      <c r="AY197" s="16" t="s">
        <v>149</v>
      </c>
      <c r="BE197" s="161">
        <f t="shared" si="24"/>
        <v>0</v>
      </c>
      <c r="BF197" s="161">
        <f t="shared" si="25"/>
        <v>39.58</v>
      </c>
      <c r="BG197" s="161">
        <f t="shared" si="26"/>
        <v>0</v>
      </c>
      <c r="BH197" s="161">
        <f t="shared" si="27"/>
        <v>0</v>
      </c>
      <c r="BI197" s="161">
        <f t="shared" si="28"/>
        <v>0</v>
      </c>
      <c r="BJ197" s="16" t="s">
        <v>85</v>
      </c>
      <c r="BK197" s="162">
        <f t="shared" si="29"/>
        <v>39.58</v>
      </c>
      <c r="BL197" s="16" t="s">
        <v>216</v>
      </c>
      <c r="BM197" s="160" t="s">
        <v>1831</v>
      </c>
    </row>
    <row r="198" spans="2:65" s="28" customFormat="1" ht="24.15" customHeight="1">
      <c r="B198" s="149"/>
      <c r="C198" s="150" t="s">
        <v>407</v>
      </c>
      <c r="D198" s="150" t="s">
        <v>151</v>
      </c>
      <c r="E198" s="151" t="s">
        <v>1832</v>
      </c>
      <c r="F198" s="152" t="s">
        <v>1833</v>
      </c>
      <c r="G198" s="153" t="s">
        <v>250</v>
      </c>
      <c r="H198" s="154">
        <v>4</v>
      </c>
      <c r="I198" s="154">
        <v>3.34</v>
      </c>
      <c r="J198" s="154">
        <f t="shared" si="20"/>
        <v>13.36</v>
      </c>
      <c r="K198" s="155"/>
      <c r="L198" s="29"/>
      <c r="M198" s="156"/>
      <c r="N198" s="157" t="s">
        <v>38</v>
      </c>
      <c r="O198" s="158">
        <v>0.12515999999999999</v>
      </c>
      <c r="P198" s="158">
        <f t="shared" si="21"/>
        <v>0.50063999999999997</v>
      </c>
      <c r="Q198" s="158">
        <v>2.2670000000000001E-5</v>
      </c>
      <c r="R198" s="158">
        <f t="shared" si="22"/>
        <v>9.0680000000000006E-5</v>
      </c>
      <c r="S198" s="158">
        <v>0</v>
      </c>
      <c r="T198" s="159">
        <f t="shared" si="23"/>
        <v>0</v>
      </c>
      <c r="AR198" s="160" t="s">
        <v>216</v>
      </c>
      <c r="AT198" s="160" t="s">
        <v>151</v>
      </c>
      <c r="AU198" s="160" t="s">
        <v>85</v>
      </c>
      <c r="AY198" s="16" t="s">
        <v>149</v>
      </c>
      <c r="BE198" s="161">
        <f t="shared" si="24"/>
        <v>0</v>
      </c>
      <c r="BF198" s="161">
        <f t="shared" si="25"/>
        <v>13.36</v>
      </c>
      <c r="BG198" s="161">
        <f t="shared" si="26"/>
        <v>0</v>
      </c>
      <c r="BH198" s="161">
        <f t="shared" si="27"/>
        <v>0</v>
      </c>
      <c r="BI198" s="161">
        <f t="shared" si="28"/>
        <v>0</v>
      </c>
      <c r="BJ198" s="16" t="s">
        <v>85</v>
      </c>
      <c r="BK198" s="162">
        <f t="shared" si="29"/>
        <v>13.36</v>
      </c>
      <c r="BL198" s="16" t="s">
        <v>216</v>
      </c>
      <c r="BM198" s="160" t="s">
        <v>1834</v>
      </c>
    </row>
    <row r="199" spans="2:65" s="28" customFormat="1" ht="16.5" customHeight="1">
      <c r="B199" s="149"/>
      <c r="C199" s="167" t="s">
        <v>613</v>
      </c>
      <c r="D199" s="167" t="s">
        <v>431</v>
      </c>
      <c r="E199" s="168" t="s">
        <v>1835</v>
      </c>
      <c r="F199" s="169" t="s">
        <v>1836</v>
      </c>
      <c r="G199" s="170" t="s">
        <v>250</v>
      </c>
      <c r="H199" s="171">
        <v>4</v>
      </c>
      <c r="I199" s="171">
        <v>8.2100000000000009</v>
      </c>
      <c r="J199" s="171">
        <f t="shared" si="20"/>
        <v>32.840000000000003</v>
      </c>
      <c r="K199" s="172"/>
      <c r="L199" s="173"/>
      <c r="M199" s="174"/>
      <c r="N199" s="175" t="s">
        <v>38</v>
      </c>
      <c r="O199" s="158">
        <v>0</v>
      </c>
      <c r="P199" s="158">
        <f t="shared" si="21"/>
        <v>0</v>
      </c>
      <c r="Q199" s="158">
        <v>8.0000000000000007E-5</v>
      </c>
      <c r="R199" s="158">
        <f t="shared" si="22"/>
        <v>3.2000000000000003E-4</v>
      </c>
      <c r="S199" s="158">
        <v>0</v>
      </c>
      <c r="T199" s="159">
        <f t="shared" si="23"/>
        <v>0</v>
      </c>
      <c r="AR199" s="160" t="s">
        <v>280</v>
      </c>
      <c r="AT199" s="160" t="s">
        <v>431</v>
      </c>
      <c r="AU199" s="160" t="s">
        <v>85</v>
      </c>
      <c r="AY199" s="16" t="s">
        <v>149</v>
      </c>
      <c r="BE199" s="161">
        <f t="shared" si="24"/>
        <v>0</v>
      </c>
      <c r="BF199" s="161">
        <f t="shared" si="25"/>
        <v>32.840000000000003</v>
      </c>
      <c r="BG199" s="161">
        <f t="shared" si="26"/>
        <v>0</v>
      </c>
      <c r="BH199" s="161">
        <f t="shared" si="27"/>
        <v>0</v>
      </c>
      <c r="BI199" s="161">
        <f t="shared" si="28"/>
        <v>0</v>
      </c>
      <c r="BJ199" s="16" t="s">
        <v>85</v>
      </c>
      <c r="BK199" s="162">
        <f t="shared" si="29"/>
        <v>32.840000000000003</v>
      </c>
      <c r="BL199" s="16" t="s">
        <v>216</v>
      </c>
      <c r="BM199" s="160" t="s">
        <v>1837</v>
      </c>
    </row>
    <row r="200" spans="2:65" s="28" customFormat="1" ht="24.15" customHeight="1">
      <c r="B200" s="149"/>
      <c r="C200" s="150" t="s">
        <v>617</v>
      </c>
      <c r="D200" s="150" t="s">
        <v>151</v>
      </c>
      <c r="E200" s="151" t="s">
        <v>1838</v>
      </c>
      <c r="F200" s="152" t="s">
        <v>1839</v>
      </c>
      <c r="G200" s="153" t="s">
        <v>250</v>
      </c>
      <c r="H200" s="154">
        <v>2</v>
      </c>
      <c r="I200" s="154">
        <v>5.57</v>
      </c>
      <c r="J200" s="154">
        <f t="shared" si="20"/>
        <v>11.14</v>
      </c>
      <c r="K200" s="155"/>
      <c r="L200" s="29"/>
      <c r="M200" s="156"/>
      <c r="N200" s="157" t="s">
        <v>38</v>
      </c>
      <c r="O200" s="158">
        <v>0.20630000000000001</v>
      </c>
      <c r="P200" s="158">
        <f t="shared" si="21"/>
        <v>0.41260000000000002</v>
      </c>
      <c r="Q200" s="158">
        <v>4.5479999999999998E-5</v>
      </c>
      <c r="R200" s="158">
        <f t="shared" si="22"/>
        <v>9.0959999999999996E-5</v>
      </c>
      <c r="S200" s="158">
        <v>0</v>
      </c>
      <c r="T200" s="159">
        <f t="shared" si="23"/>
        <v>0</v>
      </c>
      <c r="AR200" s="160" t="s">
        <v>216</v>
      </c>
      <c r="AT200" s="160" t="s">
        <v>151</v>
      </c>
      <c r="AU200" s="160" t="s">
        <v>85</v>
      </c>
      <c r="AY200" s="16" t="s">
        <v>149</v>
      </c>
      <c r="BE200" s="161">
        <f t="shared" si="24"/>
        <v>0</v>
      </c>
      <c r="BF200" s="161">
        <f t="shared" si="25"/>
        <v>11.14</v>
      </c>
      <c r="BG200" s="161">
        <f t="shared" si="26"/>
        <v>0</v>
      </c>
      <c r="BH200" s="161">
        <f t="shared" si="27"/>
        <v>0</v>
      </c>
      <c r="BI200" s="161">
        <f t="shared" si="28"/>
        <v>0</v>
      </c>
      <c r="BJ200" s="16" t="s">
        <v>85</v>
      </c>
      <c r="BK200" s="162">
        <f t="shared" si="29"/>
        <v>11.14</v>
      </c>
      <c r="BL200" s="16" t="s">
        <v>216</v>
      </c>
      <c r="BM200" s="160" t="s">
        <v>1840</v>
      </c>
    </row>
    <row r="201" spans="2:65" s="28" customFormat="1" ht="16.5" customHeight="1">
      <c r="B201" s="149"/>
      <c r="C201" s="167" t="s">
        <v>621</v>
      </c>
      <c r="D201" s="167" t="s">
        <v>431</v>
      </c>
      <c r="E201" s="168" t="s">
        <v>1841</v>
      </c>
      <c r="F201" s="169" t="s">
        <v>1842</v>
      </c>
      <c r="G201" s="170" t="s">
        <v>250</v>
      </c>
      <c r="H201" s="171">
        <v>2</v>
      </c>
      <c r="I201" s="171">
        <v>12.01</v>
      </c>
      <c r="J201" s="171">
        <f t="shared" si="20"/>
        <v>24.02</v>
      </c>
      <c r="K201" s="172"/>
      <c r="L201" s="173"/>
      <c r="M201" s="174"/>
      <c r="N201" s="175" t="s">
        <v>38</v>
      </c>
      <c r="O201" s="158">
        <v>0</v>
      </c>
      <c r="P201" s="158">
        <f t="shared" si="21"/>
        <v>0</v>
      </c>
      <c r="Q201" s="158">
        <v>1E-4</v>
      </c>
      <c r="R201" s="158">
        <f t="shared" si="22"/>
        <v>2.0000000000000001E-4</v>
      </c>
      <c r="S201" s="158">
        <v>0</v>
      </c>
      <c r="T201" s="159">
        <f t="shared" si="23"/>
        <v>0</v>
      </c>
      <c r="AR201" s="160" t="s">
        <v>280</v>
      </c>
      <c r="AT201" s="160" t="s">
        <v>431</v>
      </c>
      <c r="AU201" s="160" t="s">
        <v>85</v>
      </c>
      <c r="AY201" s="16" t="s">
        <v>149</v>
      </c>
      <c r="BE201" s="161">
        <f t="shared" si="24"/>
        <v>0</v>
      </c>
      <c r="BF201" s="161">
        <f t="shared" si="25"/>
        <v>24.02</v>
      </c>
      <c r="BG201" s="161">
        <f t="shared" si="26"/>
        <v>0</v>
      </c>
      <c r="BH201" s="161">
        <f t="shared" si="27"/>
        <v>0</v>
      </c>
      <c r="BI201" s="161">
        <f t="shared" si="28"/>
        <v>0</v>
      </c>
      <c r="BJ201" s="16" t="s">
        <v>85</v>
      </c>
      <c r="BK201" s="162">
        <f t="shared" si="29"/>
        <v>24.02</v>
      </c>
      <c r="BL201" s="16" t="s">
        <v>216</v>
      </c>
      <c r="BM201" s="160" t="s">
        <v>1843</v>
      </c>
    </row>
    <row r="202" spans="2:65" s="28" customFormat="1" ht="24.15" customHeight="1">
      <c r="B202" s="149"/>
      <c r="C202" s="150" t="s">
        <v>625</v>
      </c>
      <c r="D202" s="150" t="s">
        <v>151</v>
      </c>
      <c r="E202" s="151" t="s">
        <v>1844</v>
      </c>
      <c r="F202" s="152" t="s">
        <v>1845</v>
      </c>
      <c r="G202" s="153" t="s">
        <v>250</v>
      </c>
      <c r="H202" s="154">
        <v>2</v>
      </c>
      <c r="I202" s="154">
        <v>7.25</v>
      </c>
      <c r="J202" s="154">
        <f t="shared" si="20"/>
        <v>14.5</v>
      </c>
      <c r="K202" s="155"/>
      <c r="L202" s="29"/>
      <c r="M202" s="156"/>
      <c r="N202" s="157" t="s">
        <v>38</v>
      </c>
      <c r="O202" s="158">
        <v>0.26956999999999998</v>
      </c>
      <c r="P202" s="158">
        <f t="shared" si="21"/>
        <v>0.53913999999999995</v>
      </c>
      <c r="Q202" s="158">
        <v>5.7609999999999999E-5</v>
      </c>
      <c r="R202" s="158">
        <f t="shared" si="22"/>
        <v>1.1522E-4</v>
      </c>
      <c r="S202" s="158">
        <v>0</v>
      </c>
      <c r="T202" s="159">
        <f t="shared" si="23"/>
        <v>0</v>
      </c>
      <c r="AR202" s="160" t="s">
        <v>216</v>
      </c>
      <c r="AT202" s="160" t="s">
        <v>151</v>
      </c>
      <c r="AU202" s="160" t="s">
        <v>85</v>
      </c>
      <c r="AY202" s="16" t="s">
        <v>149</v>
      </c>
      <c r="BE202" s="161">
        <f t="shared" si="24"/>
        <v>0</v>
      </c>
      <c r="BF202" s="161">
        <f t="shared" si="25"/>
        <v>14.5</v>
      </c>
      <c r="BG202" s="161">
        <f t="shared" si="26"/>
        <v>0</v>
      </c>
      <c r="BH202" s="161">
        <f t="shared" si="27"/>
        <v>0</v>
      </c>
      <c r="BI202" s="161">
        <f t="shared" si="28"/>
        <v>0</v>
      </c>
      <c r="BJ202" s="16" t="s">
        <v>85</v>
      </c>
      <c r="BK202" s="162">
        <f t="shared" si="29"/>
        <v>14.5</v>
      </c>
      <c r="BL202" s="16" t="s">
        <v>216</v>
      </c>
      <c r="BM202" s="160" t="s">
        <v>1846</v>
      </c>
    </row>
    <row r="203" spans="2:65" s="28" customFormat="1" ht="16.5" customHeight="1">
      <c r="B203" s="149"/>
      <c r="C203" s="167" t="s">
        <v>629</v>
      </c>
      <c r="D203" s="167" t="s">
        <v>431</v>
      </c>
      <c r="E203" s="168" t="s">
        <v>1847</v>
      </c>
      <c r="F203" s="169" t="s">
        <v>1848</v>
      </c>
      <c r="G203" s="170" t="s">
        <v>250</v>
      </c>
      <c r="H203" s="171">
        <v>2</v>
      </c>
      <c r="I203" s="171">
        <v>33.74</v>
      </c>
      <c r="J203" s="171">
        <f t="shared" si="20"/>
        <v>67.48</v>
      </c>
      <c r="K203" s="172"/>
      <c r="L203" s="173"/>
      <c r="M203" s="174"/>
      <c r="N203" s="175" t="s">
        <v>38</v>
      </c>
      <c r="O203" s="158">
        <v>0</v>
      </c>
      <c r="P203" s="158">
        <f t="shared" si="21"/>
        <v>0</v>
      </c>
      <c r="Q203" s="158">
        <v>2.3500000000000001E-3</v>
      </c>
      <c r="R203" s="158">
        <f t="shared" si="22"/>
        <v>4.7000000000000002E-3</v>
      </c>
      <c r="S203" s="158">
        <v>0</v>
      </c>
      <c r="T203" s="159">
        <f t="shared" si="23"/>
        <v>0</v>
      </c>
      <c r="AR203" s="160" t="s">
        <v>280</v>
      </c>
      <c r="AT203" s="160" t="s">
        <v>431</v>
      </c>
      <c r="AU203" s="160" t="s">
        <v>85</v>
      </c>
      <c r="AY203" s="16" t="s">
        <v>149</v>
      </c>
      <c r="BE203" s="161">
        <f t="shared" si="24"/>
        <v>0</v>
      </c>
      <c r="BF203" s="161">
        <f t="shared" si="25"/>
        <v>67.48</v>
      </c>
      <c r="BG203" s="161">
        <f t="shared" si="26"/>
        <v>0</v>
      </c>
      <c r="BH203" s="161">
        <f t="shared" si="27"/>
        <v>0</v>
      </c>
      <c r="BI203" s="161">
        <f t="shared" si="28"/>
        <v>0</v>
      </c>
      <c r="BJ203" s="16" t="s">
        <v>85</v>
      </c>
      <c r="BK203" s="162">
        <f t="shared" si="29"/>
        <v>67.48</v>
      </c>
      <c r="BL203" s="16" t="s">
        <v>216</v>
      </c>
      <c r="BM203" s="160" t="s">
        <v>1849</v>
      </c>
    </row>
    <row r="204" spans="2:65" s="28" customFormat="1" ht="24.15" customHeight="1">
      <c r="B204" s="149"/>
      <c r="C204" s="150" t="s">
        <v>633</v>
      </c>
      <c r="D204" s="150" t="s">
        <v>151</v>
      </c>
      <c r="E204" s="151" t="s">
        <v>1850</v>
      </c>
      <c r="F204" s="152" t="s">
        <v>1851</v>
      </c>
      <c r="G204" s="153" t="s">
        <v>250</v>
      </c>
      <c r="H204" s="154">
        <v>2</v>
      </c>
      <c r="I204" s="154">
        <v>11.07</v>
      </c>
      <c r="J204" s="154">
        <f t="shared" si="20"/>
        <v>22.14</v>
      </c>
      <c r="K204" s="155"/>
      <c r="L204" s="29"/>
      <c r="M204" s="156"/>
      <c r="N204" s="157" t="s">
        <v>38</v>
      </c>
      <c r="O204" s="158">
        <v>0.42515999999999998</v>
      </c>
      <c r="P204" s="158">
        <f t="shared" si="21"/>
        <v>0.85031999999999996</v>
      </c>
      <c r="Q204" s="158">
        <v>6.9720000000000003E-5</v>
      </c>
      <c r="R204" s="158">
        <f t="shared" si="22"/>
        <v>1.3944000000000001E-4</v>
      </c>
      <c r="S204" s="158">
        <v>0</v>
      </c>
      <c r="T204" s="159">
        <f t="shared" si="23"/>
        <v>0</v>
      </c>
      <c r="AR204" s="160" t="s">
        <v>216</v>
      </c>
      <c r="AT204" s="160" t="s">
        <v>151</v>
      </c>
      <c r="AU204" s="160" t="s">
        <v>85</v>
      </c>
      <c r="AY204" s="16" t="s">
        <v>149</v>
      </c>
      <c r="BE204" s="161">
        <f t="shared" si="24"/>
        <v>0</v>
      </c>
      <c r="BF204" s="161">
        <f t="shared" si="25"/>
        <v>22.14</v>
      </c>
      <c r="BG204" s="161">
        <f t="shared" si="26"/>
        <v>0</v>
      </c>
      <c r="BH204" s="161">
        <f t="shared" si="27"/>
        <v>0</v>
      </c>
      <c r="BI204" s="161">
        <f t="shared" si="28"/>
        <v>0</v>
      </c>
      <c r="BJ204" s="16" t="s">
        <v>85</v>
      </c>
      <c r="BK204" s="162">
        <f t="shared" si="29"/>
        <v>22.14</v>
      </c>
      <c r="BL204" s="16" t="s">
        <v>216</v>
      </c>
      <c r="BM204" s="160" t="s">
        <v>1852</v>
      </c>
    </row>
    <row r="205" spans="2:65" s="28" customFormat="1" ht="16.5" customHeight="1">
      <c r="B205" s="149"/>
      <c r="C205" s="167" t="s">
        <v>637</v>
      </c>
      <c r="D205" s="167" t="s">
        <v>431</v>
      </c>
      <c r="E205" s="168" t="s">
        <v>1853</v>
      </c>
      <c r="F205" s="169" t="s">
        <v>1854</v>
      </c>
      <c r="G205" s="170" t="s">
        <v>250</v>
      </c>
      <c r="H205" s="171">
        <v>2</v>
      </c>
      <c r="I205" s="171">
        <v>83.03</v>
      </c>
      <c r="J205" s="171">
        <f t="shared" si="20"/>
        <v>166.06</v>
      </c>
      <c r="K205" s="172"/>
      <c r="L205" s="173"/>
      <c r="M205" s="174"/>
      <c r="N205" s="175" t="s">
        <v>38</v>
      </c>
      <c r="O205" s="158">
        <v>0</v>
      </c>
      <c r="P205" s="158">
        <f t="shared" si="21"/>
        <v>0</v>
      </c>
      <c r="Q205" s="158">
        <v>5.1900000000000002E-3</v>
      </c>
      <c r="R205" s="158">
        <f t="shared" si="22"/>
        <v>1.038E-2</v>
      </c>
      <c r="S205" s="158">
        <v>0</v>
      </c>
      <c r="T205" s="159">
        <f t="shared" si="23"/>
        <v>0</v>
      </c>
      <c r="AR205" s="160" t="s">
        <v>280</v>
      </c>
      <c r="AT205" s="160" t="s">
        <v>431</v>
      </c>
      <c r="AU205" s="160" t="s">
        <v>85</v>
      </c>
      <c r="AY205" s="16" t="s">
        <v>149</v>
      </c>
      <c r="BE205" s="161">
        <f t="shared" si="24"/>
        <v>0</v>
      </c>
      <c r="BF205" s="161">
        <f t="shared" si="25"/>
        <v>166.06</v>
      </c>
      <c r="BG205" s="161">
        <f t="shared" si="26"/>
        <v>0</v>
      </c>
      <c r="BH205" s="161">
        <f t="shared" si="27"/>
        <v>0</v>
      </c>
      <c r="BI205" s="161">
        <f t="shared" si="28"/>
        <v>0</v>
      </c>
      <c r="BJ205" s="16" t="s">
        <v>85</v>
      </c>
      <c r="BK205" s="162">
        <f t="shared" si="29"/>
        <v>166.06</v>
      </c>
      <c r="BL205" s="16" t="s">
        <v>216</v>
      </c>
      <c r="BM205" s="160" t="s">
        <v>1855</v>
      </c>
    </row>
    <row r="206" spans="2:65" s="28" customFormat="1" ht="21.75" customHeight="1">
      <c r="B206" s="149"/>
      <c r="C206" s="150" t="s">
        <v>641</v>
      </c>
      <c r="D206" s="150" t="s">
        <v>151</v>
      </c>
      <c r="E206" s="151" t="s">
        <v>1856</v>
      </c>
      <c r="F206" s="152" t="s">
        <v>1857</v>
      </c>
      <c r="G206" s="153" t="s">
        <v>250</v>
      </c>
      <c r="H206" s="154">
        <v>1</v>
      </c>
      <c r="I206" s="154">
        <v>3.28</v>
      </c>
      <c r="J206" s="154">
        <f t="shared" si="20"/>
        <v>3.28</v>
      </c>
      <c r="K206" s="155"/>
      <c r="L206" s="29"/>
      <c r="M206" s="156"/>
      <c r="N206" s="157" t="s">
        <v>38</v>
      </c>
      <c r="O206" s="158">
        <v>0.12515999999999999</v>
      </c>
      <c r="P206" s="158">
        <f t="shared" si="21"/>
        <v>0.12515999999999999</v>
      </c>
      <c r="Q206" s="158">
        <v>2.2670000000000001E-5</v>
      </c>
      <c r="R206" s="158">
        <f t="shared" si="22"/>
        <v>2.2670000000000001E-5</v>
      </c>
      <c r="S206" s="158">
        <v>0</v>
      </c>
      <c r="T206" s="159">
        <f t="shared" si="23"/>
        <v>0</v>
      </c>
      <c r="AR206" s="160" t="s">
        <v>216</v>
      </c>
      <c r="AT206" s="160" t="s">
        <v>151</v>
      </c>
      <c r="AU206" s="160" t="s">
        <v>85</v>
      </c>
      <c r="AY206" s="16" t="s">
        <v>149</v>
      </c>
      <c r="BE206" s="161">
        <f t="shared" si="24"/>
        <v>0</v>
      </c>
      <c r="BF206" s="161">
        <f t="shared" si="25"/>
        <v>3.28</v>
      </c>
      <c r="BG206" s="161">
        <f t="shared" si="26"/>
        <v>0</v>
      </c>
      <c r="BH206" s="161">
        <f t="shared" si="27"/>
        <v>0</v>
      </c>
      <c r="BI206" s="161">
        <f t="shared" si="28"/>
        <v>0</v>
      </c>
      <c r="BJ206" s="16" t="s">
        <v>85</v>
      </c>
      <c r="BK206" s="162">
        <f t="shared" si="29"/>
        <v>3.28</v>
      </c>
      <c r="BL206" s="16" t="s">
        <v>216</v>
      </c>
      <c r="BM206" s="160" t="s">
        <v>1858</v>
      </c>
    </row>
    <row r="207" spans="2:65" s="28" customFormat="1" ht="21.75" customHeight="1">
      <c r="B207" s="149"/>
      <c r="C207" s="167" t="s">
        <v>645</v>
      </c>
      <c r="D207" s="167" t="s">
        <v>431</v>
      </c>
      <c r="E207" s="168" t="s">
        <v>1859</v>
      </c>
      <c r="F207" s="169" t="s">
        <v>1860</v>
      </c>
      <c r="G207" s="170" t="s">
        <v>250</v>
      </c>
      <c r="H207" s="171">
        <v>1</v>
      </c>
      <c r="I207" s="171">
        <v>6.71</v>
      </c>
      <c r="J207" s="171">
        <f t="shared" si="20"/>
        <v>6.71</v>
      </c>
      <c r="K207" s="172"/>
      <c r="L207" s="173"/>
      <c r="M207" s="174"/>
      <c r="N207" s="175" t="s">
        <v>38</v>
      </c>
      <c r="O207" s="158">
        <v>0</v>
      </c>
      <c r="P207" s="158">
        <f t="shared" si="21"/>
        <v>0</v>
      </c>
      <c r="Q207" s="158">
        <v>6.9999999999999994E-5</v>
      </c>
      <c r="R207" s="158">
        <f t="shared" si="22"/>
        <v>6.9999999999999994E-5</v>
      </c>
      <c r="S207" s="158">
        <v>0</v>
      </c>
      <c r="T207" s="159">
        <f t="shared" si="23"/>
        <v>0</v>
      </c>
      <c r="AR207" s="160" t="s">
        <v>280</v>
      </c>
      <c r="AT207" s="160" t="s">
        <v>431</v>
      </c>
      <c r="AU207" s="160" t="s">
        <v>85</v>
      </c>
      <c r="AY207" s="16" t="s">
        <v>149</v>
      </c>
      <c r="BE207" s="161">
        <f t="shared" si="24"/>
        <v>0</v>
      </c>
      <c r="BF207" s="161">
        <f t="shared" si="25"/>
        <v>6.71</v>
      </c>
      <c r="BG207" s="161">
        <f t="shared" si="26"/>
        <v>0</v>
      </c>
      <c r="BH207" s="161">
        <f t="shared" si="27"/>
        <v>0</v>
      </c>
      <c r="BI207" s="161">
        <f t="shared" si="28"/>
        <v>0</v>
      </c>
      <c r="BJ207" s="16" t="s">
        <v>85</v>
      </c>
      <c r="BK207" s="162">
        <f t="shared" si="29"/>
        <v>6.71</v>
      </c>
      <c r="BL207" s="16" t="s">
        <v>216</v>
      </c>
      <c r="BM207" s="160" t="s">
        <v>1861</v>
      </c>
    </row>
    <row r="208" spans="2:65" s="28" customFormat="1" ht="21.75" customHeight="1">
      <c r="B208" s="149"/>
      <c r="C208" s="150" t="s">
        <v>649</v>
      </c>
      <c r="D208" s="150" t="s">
        <v>151</v>
      </c>
      <c r="E208" s="151" t="s">
        <v>1862</v>
      </c>
      <c r="F208" s="152" t="s">
        <v>1863</v>
      </c>
      <c r="G208" s="153" t="s">
        <v>250</v>
      </c>
      <c r="H208" s="154">
        <v>1</v>
      </c>
      <c r="I208" s="154">
        <v>5.57</v>
      </c>
      <c r="J208" s="154">
        <f t="shared" si="20"/>
        <v>5.57</v>
      </c>
      <c r="K208" s="155"/>
      <c r="L208" s="29"/>
      <c r="M208" s="156"/>
      <c r="N208" s="157" t="s">
        <v>38</v>
      </c>
      <c r="O208" s="158">
        <v>0.20630999999999999</v>
      </c>
      <c r="P208" s="158">
        <f t="shared" si="21"/>
        <v>0.20630999999999999</v>
      </c>
      <c r="Q208" s="158">
        <v>4.5479999999999998E-5</v>
      </c>
      <c r="R208" s="158">
        <f t="shared" si="22"/>
        <v>4.5479999999999998E-5</v>
      </c>
      <c r="S208" s="158">
        <v>0</v>
      </c>
      <c r="T208" s="159">
        <f t="shared" si="23"/>
        <v>0</v>
      </c>
      <c r="AR208" s="160" t="s">
        <v>216</v>
      </c>
      <c r="AT208" s="160" t="s">
        <v>151</v>
      </c>
      <c r="AU208" s="160" t="s">
        <v>85</v>
      </c>
      <c r="AY208" s="16" t="s">
        <v>149</v>
      </c>
      <c r="BE208" s="161">
        <f t="shared" si="24"/>
        <v>0</v>
      </c>
      <c r="BF208" s="161">
        <f t="shared" si="25"/>
        <v>5.57</v>
      </c>
      <c r="BG208" s="161">
        <f t="shared" si="26"/>
        <v>0</v>
      </c>
      <c r="BH208" s="161">
        <f t="shared" si="27"/>
        <v>0</v>
      </c>
      <c r="BI208" s="161">
        <f t="shared" si="28"/>
        <v>0</v>
      </c>
      <c r="BJ208" s="16" t="s">
        <v>85</v>
      </c>
      <c r="BK208" s="162">
        <f t="shared" si="29"/>
        <v>5.57</v>
      </c>
      <c r="BL208" s="16" t="s">
        <v>216</v>
      </c>
      <c r="BM208" s="160" t="s">
        <v>1864</v>
      </c>
    </row>
    <row r="209" spans="2:65" s="28" customFormat="1" ht="21.75" customHeight="1">
      <c r="B209" s="149"/>
      <c r="C209" s="167" t="s">
        <v>653</v>
      </c>
      <c r="D209" s="167" t="s">
        <v>431</v>
      </c>
      <c r="E209" s="168" t="s">
        <v>1865</v>
      </c>
      <c r="F209" s="169" t="s">
        <v>1866</v>
      </c>
      <c r="G209" s="170" t="s">
        <v>250</v>
      </c>
      <c r="H209" s="171">
        <v>1</v>
      </c>
      <c r="I209" s="171">
        <v>11.51</v>
      </c>
      <c r="J209" s="171">
        <f t="shared" si="20"/>
        <v>11.51</v>
      </c>
      <c r="K209" s="172"/>
      <c r="L209" s="173"/>
      <c r="M209" s="174"/>
      <c r="N209" s="175" t="s">
        <v>38</v>
      </c>
      <c r="O209" s="158">
        <v>0</v>
      </c>
      <c r="P209" s="158">
        <f t="shared" si="21"/>
        <v>0</v>
      </c>
      <c r="Q209" s="158">
        <v>1.2999999999999999E-4</v>
      </c>
      <c r="R209" s="158">
        <f t="shared" si="22"/>
        <v>1.2999999999999999E-4</v>
      </c>
      <c r="S209" s="158">
        <v>0</v>
      </c>
      <c r="T209" s="159">
        <f t="shared" si="23"/>
        <v>0</v>
      </c>
      <c r="AR209" s="160" t="s">
        <v>280</v>
      </c>
      <c r="AT209" s="160" t="s">
        <v>431</v>
      </c>
      <c r="AU209" s="160" t="s">
        <v>85</v>
      </c>
      <c r="AY209" s="16" t="s">
        <v>149</v>
      </c>
      <c r="BE209" s="161">
        <f t="shared" si="24"/>
        <v>0</v>
      </c>
      <c r="BF209" s="161">
        <f t="shared" si="25"/>
        <v>11.51</v>
      </c>
      <c r="BG209" s="161">
        <f t="shared" si="26"/>
        <v>0</v>
      </c>
      <c r="BH209" s="161">
        <f t="shared" si="27"/>
        <v>0</v>
      </c>
      <c r="BI209" s="161">
        <f t="shared" si="28"/>
        <v>0</v>
      </c>
      <c r="BJ209" s="16" t="s">
        <v>85</v>
      </c>
      <c r="BK209" s="162">
        <f t="shared" si="29"/>
        <v>11.51</v>
      </c>
      <c r="BL209" s="16" t="s">
        <v>216</v>
      </c>
      <c r="BM209" s="160" t="s">
        <v>1867</v>
      </c>
    </row>
    <row r="210" spans="2:65" s="28" customFormat="1" ht="21.75" customHeight="1">
      <c r="B210" s="149"/>
      <c r="C210" s="150" t="s">
        <v>659</v>
      </c>
      <c r="D210" s="150" t="s">
        <v>151</v>
      </c>
      <c r="E210" s="151" t="s">
        <v>1868</v>
      </c>
      <c r="F210" s="152" t="s">
        <v>1869</v>
      </c>
      <c r="G210" s="153" t="s">
        <v>250</v>
      </c>
      <c r="H210" s="154">
        <v>1</v>
      </c>
      <c r="I210" s="154">
        <v>5.47</v>
      </c>
      <c r="J210" s="154">
        <f t="shared" si="20"/>
        <v>5.47</v>
      </c>
      <c r="K210" s="155"/>
      <c r="L210" s="29"/>
      <c r="M210" s="156"/>
      <c r="N210" s="157" t="s">
        <v>38</v>
      </c>
      <c r="O210" s="158">
        <v>0.20648</v>
      </c>
      <c r="P210" s="158">
        <f t="shared" si="21"/>
        <v>0.20648</v>
      </c>
      <c r="Q210" s="158">
        <v>4.5479999999999998E-5</v>
      </c>
      <c r="R210" s="158">
        <f t="shared" si="22"/>
        <v>4.5479999999999998E-5</v>
      </c>
      <c r="S210" s="158">
        <v>0</v>
      </c>
      <c r="T210" s="159">
        <f t="shared" si="23"/>
        <v>0</v>
      </c>
      <c r="AR210" s="160" t="s">
        <v>216</v>
      </c>
      <c r="AT210" s="160" t="s">
        <v>151</v>
      </c>
      <c r="AU210" s="160" t="s">
        <v>85</v>
      </c>
      <c r="AY210" s="16" t="s">
        <v>149</v>
      </c>
      <c r="BE210" s="161">
        <f t="shared" si="24"/>
        <v>0</v>
      </c>
      <c r="BF210" s="161">
        <f t="shared" si="25"/>
        <v>5.47</v>
      </c>
      <c r="BG210" s="161">
        <f t="shared" si="26"/>
        <v>0</v>
      </c>
      <c r="BH210" s="161">
        <f t="shared" si="27"/>
        <v>0</v>
      </c>
      <c r="BI210" s="161">
        <f t="shared" si="28"/>
        <v>0</v>
      </c>
      <c r="BJ210" s="16" t="s">
        <v>85</v>
      </c>
      <c r="BK210" s="162">
        <f t="shared" si="29"/>
        <v>5.47</v>
      </c>
      <c r="BL210" s="16" t="s">
        <v>216</v>
      </c>
      <c r="BM210" s="160" t="s">
        <v>1870</v>
      </c>
    </row>
    <row r="211" spans="2:65" s="28" customFormat="1" ht="24.15" customHeight="1">
      <c r="B211" s="149"/>
      <c r="C211" s="167" t="s">
        <v>665</v>
      </c>
      <c r="D211" s="167" t="s">
        <v>431</v>
      </c>
      <c r="E211" s="168" t="s">
        <v>1871</v>
      </c>
      <c r="F211" s="169" t="s">
        <v>1872</v>
      </c>
      <c r="G211" s="170" t="s">
        <v>250</v>
      </c>
      <c r="H211" s="171">
        <v>1</v>
      </c>
      <c r="I211" s="171">
        <v>53.15</v>
      </c>
      <c r="J211" s="171">
        <f t="shared" si="20"/>
        <v>53.15</v>
      </c>
      <c r="K211" s="172"/>
      <c r="L211" s="173"/>
      <c r="M211" s="174"/>
      <c r="N211" s="175" t="s">
        <v>38</v>
      </c>
      <c r="O211" s="158">
        <v>0</v>
      </c>
      <c r="P211" s="158">
        <f t="shared" si="21"/>
        <v>0</v>
      </c>
      <c r="Q211" s="158">
        <v>0</v>
      </c>
      <c r="R211" s="158">
        <f t="shared" si="22"/>
        <v>0</v>
      </c>
      <c r="S211" s="158">
        <v>0</v>
      </c>
      <c r="T211" s="159">
        <f t="shared" si="23"/>
        <v>0</v>
      </c>
      <c r="AR211" s="160" t="s">
        <v>280</v>
      </c>
      <c r="AT211" s="160" t="s">
        <v>431</v>
      </c>
      <c r="AU211" s="160" t="s">
        <v>85</v>
      </c>
      <c r="AY211" s="16" t="s">
        <v>149</v>
      </c>
      <c r="BE211" s="161">
        <f t="shared" si="24"/>
        <v>0</v>
      </c>
      <c r="BF211" s="161">
        <f t="shared" si="25"/>
        <v>53.15</v>
      </c>
      <c r="BG211" s="161">
        <f t="shared" si="26"/>
        <v>0</v>
      </c>
      <c r="BH211" s="161">
        <f t="shared" si="27"/>
        <v>0</v>
      </c>
      <c r="BI211" s="161">
        <f t="shared" si="28"/>
        <v>0</v>
      </c>
      <c r="BJ211" s="16" t="s">
        <v>85</v>
      </c>
      <c r="BK211" s="162">
        <f t="shared" si="29"/>
        <v>53.15</v>
      </c>
      <c r="BL211" s="16" t="s">
        <v>216</v>
      </c>
      <c r="BM211" s="160" t="s">
        <v>1873</v>
      </c>
    </row>
    <row r="212" spans="2:65" s="28" customFormat="1" ht="16.5" customHeight="1">
      <c r="B212" s="149"/>
      <c r="C212" s="150" t="s">
        <v>669</v>
      </c>
      <c r="D212" s="150" t="s">
        <v>151</v>
      </c>
      <c r="E212" s="151" t="s">
        <v>1874</v>
      </c>
      <c r="F212" s="152" t="s">
        <v>1875</v>
      </c>
      <c r="G212" s="153" t="s">
        <v>250</v>
      </c>
      <c r="H212" s="154">
        <v>1</v>
      </c>
      <c r="I212" s="154">
        <v>5.57</v>
      </c>
      <c r="J212" s="154">
        <f t="shared" si="20"/>
        <v>5.57</v>
      </c>
      <c r="K212" s="155"/>
      <c r="L212" s="29"/>
      <c r="M212" s="156"/>
      <c r="N212" s="157" t="s">
        <v>38</v>
      </c>
      <c r="O212" s="158">
        <v>0.20663000000000001</v>
      </c>
      <c r="P212" s="158">
        <f t="shared" si="21"/>
        <v>0.20663000000000001</v>
      </c>
      <c r="Q212" s="158">
        <v>4.5479999999999998E-5</v>
      </c>
      <c r="R212" s="158">
        <f t="shared" si="22"/>
        <v>4.5479999999999998E-5</v>
      </c>
      <c r="S212" s="158">
        <v>0</v>
      </c>
      <c r="T212" s="159">
        <f t="shared" si="23"/>
        <v>0</v>
      </c>
      <c r="AR212" s="160" t="s">
        <v>216</v>
      </c>
      <c r="AT212" s="160" t="s">
        <v>151</v>
      </c>
      <c r="AU212" s="160" t="s">
        <v>85</v>
      </c>
      <c r="AY212" s="16" t="s">
        <v>149</v>
      </c>
      <c r="BE212" s="161">
        <f t="shared" si="24"/>
        <v>0</v>
      </c>
      <c r="BF212" s="161">
        <f t="shared" si="25"/>
        <v>5.57</v>
      </c>
      <c r="BG212" s="161">
        <f t="shared" si="26"/>
        <v>0</v>
      </c>
      <c r="BH212" s="161">
        <f t="shared" si="27"/>
        <v>0</v>
      </c>
      <c r="BI212" s="161">
        <f t="shared" si="28"/>
        <v>0</v>
      </c>
      <c r="BJ212" s="16" t="s">
        <v>85</v>
      </c>
      <c r="BK212" s="162">
        <f t="shared" si="29"/>
        <v>5.57</v>
      </c>
      <c r="BL212" s="16" t="s">
        <v>216</v>
      </c>
      <c r="BM212" s="160" t="s">
        <v>1876</v>
      </c>
    </row>
    <row r="213" spans="2:65" s="28" customFormat="1" ht="24.15" customHeight="1">
      <c r="B213" s="149"/>
      <c r="C213" s="167" t="s">
        <v>674</v>
      </c>
      <c r="D213" s="167" t="s">
        <v>431</v>
      </c>
      <c r="E213" s="168" t="s">
        <v>1877</v>
      </c>
      <c r="F213" s="169" t="s">
        <v>1878</v>
      </c>
      <c r="G213" s="170" t="s">
        <v>250</v>
      </c>
      <c r="H213" s="171">
        <v>1</v>
      </c>
      <c r="I213" s="171">
        <v>15.07</v>
      </c>
      <c r="J213" s="171">
        <f t="shared" si="20"/>
        <v>15.07</v>
      </c>
      <c r="K213" s="172"/>
      <c r="L213" s="173"/>
      <c r="M213" s="174"/>
      <c r="N213" s="175" t="s">
        <v>38</v>
      </c>
      <c r="O213" s="158">
        <v>0</v>
      </c>
      <c r="P213" s="158">
        <f t="shared" si="21"/>
        <v>0</v>
      </c>
      <c r="Q213" s="158">
        <v>7.2000000000000005E-4</v>
      </c>
      <c r="R213" s="158">
        <f t="shared" si="22"/>
        <v>7.2000000000000005E-4</v>
      </c>
      <c r="S213" s="158">
        <v>0</v>
      </c>
      <c r="T213" s="159">
        <f t="shared" si="23"/>
        <v>0</v>
      </c>
      <c r="AR213" s="160" t="s">
        <v>280</v>
      </c>
      <c r="AT213" s="160" t="s">
        <v>431</v>
      </c>
      <c r="AU213" s="160" t="s">
        <v>85</v>
      </c>
      <c r="AY213" s="16" t="s">
        <v>149</v>
      </c>
      <c r="BE213" s="161">
        <f t="shared" si="24"/>
        <v>0</v>
      </c>
      <c r="BF213" s="161">
        <f t="shared" si="25"/>
        <v>15.07</v>
      </c>
      <c r="BG213" s="161">
        <f t="shared" si="26"/>
        <v>0</v>
      </c>
      <c r="BH213" s="161">
        <f t="shared" si="27"/>
        <v>0</v>
      </c>
      <c r="BI213" s="161">
        <f t="shared" si="28"/>
        <v>0</v>
      </c>
      <c r="BJ213" s="16" t="s">
        <v>85</v>
      </c>
      <c r="BK213" s="162">
        <f t="shared" si="29"/>
        <v>15.07</v>
      </c>
      <c r="BL213" s="16" t="s">
        <v>216</v>
      </c>
      <c r="BM213" s="160" t="s">
        <v>1879</v>
      </c>
    </row>
    <row r="214" spans="2:65" s="28" customFormat="1" ht="16.5" customHeight="1">
      <c r="B214" s="149"/>
      <c r="C214" s="150" t="s">
        <v>678</v>
      </c>
      <c r="D214" s="150" t="s">
        <v>151</v>
      </c>
      <c r="E214" s="151" t="s">
        <v>1880</v>
      </c>
      <c r="F214" s="152" t="s">
        <v>1881</v>
      </c>
      <c r="G214" s="153" t="s">
        <v>250</v>
      </c>
      <c r="H214" s="154">
        <v>1</v>
      </c>
      <c r="I214" s="154">
        <v>7.24</v>
      </c>
      <c r="J214" s="154">
        <f t="shared" si="20"/>
        <v>7.24</v>
      </c>
      <c r="K214" s="155"/>
      <c r="L214" s="29"/>
      <c r="M214" s="156"/>
      <c r="N214" s="157" t="s">
        <v>38</v>
      </c>
      <c r="O214" s="158">
        <v>0.26915</v>
      </c>
      <c r="P214" s="158">
        <f t="shared" si="21"/>
        <v>0.26915</v>
      </c>
      <c r="Q214" s="158">
        <v>5.7609999999999999E-5</v>
      </c>
      <c r="R214" s="158">
        <f t="shared" si="22"/>
        <v>5.7609999999999999E-5</v>
      </c>
      <c r="S214" s="158">
        <v>0</v>
      </c>
      <c r="T214" s="159">
        <f t="shared" si="23"/>
        <v>0</v>
      </c>
      <c r="AR214" s="160" t="s">
        <v>216</v>
      </c>
      <c r="AT214" s="160" t="s">
        <v>151</v>
      </c>
      <c r="AU214" s="160" t="s">
        <v>85</v>
      </c>
      <c r="AY214" s="16" t="s">
        <v>149</v>
      </c>
      <c r="BE214" s="161">
        <f t="shared" si="24"/>
        <v>0</v>
      </c>
      <c r="BF214" s="161">
        <f t="shared" si="25"/>
        <v>7.24</v>
      </c>
      <c r="BG214" s="161">
        <f t="shared" si="26"/>
        <v>0</v>
      </c>
      <c r="BH214" s="161">
        <f t="shared" si="27"/>
        <v>0</v>
      </c>
      <c r="BI214" s="161">
        <f t="shared" si="28"/>
        <v>0</v>
      </c>
      <c r="BJ214" s="16" t="s">
        <v>85</v>
      </c>
      <c r="BK214" s="162">
        <f t="shared" si="29"/>
        <v>7.24</v>
      </c>
      <c r="BL214" s="16" t="s">
        <v>216</v>
      </c>
      <c r="BM214" s="160" t="s">
        <v>1882</v>
      </c>
    </row>
    <row r="215" spans="2:65" s="28" customFormat="1" ht="24.15" customHeight="1">
      <c r="B215" s="149"/>
      <c r="C215" s="167" t="s">
        <v>680</v>
      </c>
      <c r="D215" s="167" t="s">
        <v>431</v>
      </c>
      <c r="E215" s="168" t="s">
        <v>1883</v>
      </c>
      <c r="F215" s="169" t="s">
        <v>1884</v>
      </c>
      <c r="G215" s="170" t="s">
        <v>250</v>
      </c>
      <c r="H215" s="171">
        <v>1</v>
      </c>
      <c r="I215" s="171">
        <v>26.66</v>
      </c>
      <c r="J215" s="171">
        <f t="shared" si="20"/>
        <v>26.66</v>
      </c>
      <c r="K215" s="172"/>
      <c r="L215" s="173"/>
      <c r="M215" s="174"/>
      <c r="N215" s="175" t="s">
        <v>38</v>
      </c>
      <c r="O215" s="158">
        <v>0</v>
      </c>
      <c r="P215" s="158">
        <f t="shared" si="21"/>
        <v>0</v>
      </c>
      <c r="Q215" s="158">
        <v>1.57E-3</v>
      </c>
      <c r="R215" s="158">
        <f t="shared" si="22"/>
        <v>1.57E-3</v>
      </c>
      <c r="S215" s="158">
        <v>0</v>
      </c>
      <c r="T215" s="159">
        <f t="shared" si="23"/>
        <v>0</v>
      </c>
      <c r="AR215" s="160" t="s">
        <v>280</v>
      </c>
      <c r="AT215" s="160" t="s">
        <v>431</v>
      </c>
      <c r="AU215" s="160" t="s">
        <v>85</v>
      </c>
      <c r="AY215" s="16" t="s">
        <v>149</v>
      </c>
      <c r="BE215" s="161">
        <f t="shared" si="24"/>
        <v>0</v>
      </c>
      <c r="BF215" s="161">
        <f t="shared" si="25"/>
        <v>26.66</v>
      </c>
      <c r="BG215" s="161">
        <f t="shared" si="26"/>
        <v>0</v>
      </c>
      <c r="BH215" s="161">
        <f t="shared" si="27"/>
        <v>0</v>
      </c>
      <c r="BI215" s="161">
        <f t="shared" si="28"/>
        <v>0</v>
      </c>
      <c r="BJ215" s="16" t="s">
        <v>85</v>
      </c>
      <c r="BK215" s="162">
        <f t="shared" si="29"/>
        <v>26.66</v>
      </c>
      <c r="BL215" s="16" t="s">
        <v>216</v>
      </c>
      <c r="BM215" s="160" t="s">
        <v>1885</v>
      </c>
    </row>
    <row r="216" spans="2:65" s="28" customFormat="1" ht="16.5" customHeight="1">
      <c r="B216" s="149"/>
      <c r="C216" s="150" t="s">
        <v>684</v>
      </c>
      <c r="D216" s="150" t="s">
        <v>151</v>
      </c>
      <c r="E216" s="151" t="s">
        <v>1886</v>
      </c>
      <c r="F216" s="152" t="s">
        <v>1887</v>
      </c>
      <c r="G216" s="153" t="s">
        <v>250</v>
      </c>
      <c r="H216" s="154">
        <v>1</v>
      </c>
      <c r="I216" s="154">
        <v>11.04</v>
      </c>
      <c r="J216" s="154">
        <f t="shared" si="20"/>
        <v>11.04</v>
      </c>
      <c r="K216" s="155"/>
      <c r="L216" s="29"/>
      <c r="M216" s="156"/>
      <c r="N216" s="157" t="s">
        <v>38</v>
      </c>
      <c r="O216" s="158">
        <v>0.42398999999999998</v>
      </c>
      <c r="P216" s="158">
        <f t="shared" si="21"/>
        <v>0.42398999999999998</v>
      </c>
      <c r="Q216" s="158">
        <v>6.9720000000000003E-5</v>
      </c>
      <c r="R216" s="158">
        <f t="shared" si="22"/>
        <v>6.9720000000000003E-5</v>
      </c>
      <c r="S216" s="158">
        <v>0</v>
      </c>
      <c r="T216" s="159">
        <f t="shared" si="23"/>
        <v>0</v>
      </c>
      <c r="AR216" s="160" t="s">
        <v>216</v>
      </c>
      <c r="AT216" s="160" t="s">
        <v>151</v>
      </c>
      <c r="AU216" s="160" t="s">
        <v>85</v>
      </c>
      <c r="AY216" s="16" t="s">
        <v>149</v>
      </c>
      <c r="BE216" s="161">
        <f t="shared" si="24"/>
        <v>0</v>
      </c>
      <c r="BF216" s="161">
        <f t="shared" si="25"/>
        <v>11.04</v>
      </c>
      <c r="BG216" s="161">
        <f t="shared" si="26"/>
        <v>0</v>
      </c>
      <c r="BH216" s="161">
        <f t="shared" si="27"/>
        <v>0</v>
      </c>
      <c r="BI216" s="161">
        <f t="shared" si="28"/>
        <v>0</v>
      </c>
      <c r="BJ216" s="16" t="s">
        <v>85</v>
      </c>
      <c r="BK216" s="162">
        <f t="shared" si="29"/>
        <v>11.04</v>
      </c>
      <c r="BL216" s="16" t="s">
        <v>216</v>
      </c>
      <c r="BM216" s="160" t="s">
        <v>1888</v>
      </c>
    </row>
    <row r="217" spans="2:65" s="28" customFormat="1" ht="24.15" customHeight="1">
      <c r="B217" s="149"/>
      <c r="C217" s="167" t="s">
        <v>688</v>
      </c>
      <c r="D217" s="167" t="s">
        <v>431</v>
      </c>
      <c r="E217" s="168" t="s">
        <v>1889</v>
      </c>
      <c r="F217" s="169" t="s">
        <v>1890</v>
      </c>
      <c r="G217" s="170" t="s">
        <v>250</v>
      </c>
      <c r="H217" s="171">
        <v>1</v>
      </c>
      <c r="I217" s="171">
        <v>53.81</v>
      </c>
      <c r="J217" s="171">
        <f t="shared" si="20"/>
        <v>53.81</v>
      </c>
      <c r="K217" s="172"/>
      <c r="L217" s="173"/>
      <c r="M217" s="174"/>
      <c r="N217" s="175" t="s">
        <v>38</v>
      </c>
      <c r="O217" s="158">
        <v>0</v>
      </c>
      <c r="P217" s="158">
        <f t="shared" si="21"/>
        <v>0</v>
      </c>
      <c r="Q217" s="158">
        <v>3.0100000000000001E-3</v>
      </c>
      <c r="R217" s="158">
        <f t="shared" si="22"/>
        <v>3.0100000000000001E-3</v>
      </c>
      <c r="S217" s="158">
        <v>0</v>
      </c>
      <c r="T217" s="159">
        <f t="shared" si="23"/>
        <v>0</v>
      </c>
      <c r="AR217" s="160" t="s">
        <v>280</v>
      </c>
      <c r="AT217" s="160" t="s">
        <v>431</v>
      </c>
      <c r="AU217" s="160" t="s">
        <v>85</v>
      </c>
      <c r="AY217" s="16" t="s">
        <v>149</v>
      </c>
      <c r="BE217" s="161">
        <f t="shared" si="24"/>
        <v>0</v>
      </c>
      <c r="BF217" s="161">
        <f t="shared" si="25"/>
        <v>53.81</v>
      </c>
      <c r="BG217" s="161">
        <f t="shared" si="26"/>
        <v>0</v>
      </c>
      <c r="BH217" s="161">
        <f t="shared" si="27"/>
        <v>0</v>
      </c>
      <c r="BI217" s="161">
        <f t="shared" si="28"/>
        <v>0</v>
      </c>
      <c r="BJ217" s="16" t="s">
        <v>85</v>
      </c>
      <c r="BK217" s="162">
        <f t="shared" si="29"/>
        <v>53.81</v>
      </c>
      <c r="BL217" s="16" t="s">
        <v>216</v>
      </c>
      <c r="BM217" s="160" t="s">
        <v>1891</v>
      </c>
    </row>
    <row r="218" spans="2:65" s="28" customFormat="1" ht="24.15" customHeight="1">
      <c r="B218" s="149"/>
      <c r="C218" s="150" t="s">
        <v>692</v>
      </c>
      <c r="D218" s="150" t="s">
        <v>151</v>
      </c>
      <c r="E218" s="151" t="s">
        <v>839</v>
      </c>
      <c r="F218" s="152" t="s">
        <v>840</v>
      </c>
      <c r="G218" s="153" t="s">
        <v>841</v>
      </c>
      <c r="H218" s="154">
        <v>2</v>
      </c>
      <c r="I218" s="154">
        <v>22.04</v>
      </c>
      <c r="J218" s="154">
        <f t="shared" si="20"/>
        <v>44.08</v>
      </c>
      <c r="K218" s="155"/>
      <c r="L218" s="29"/>
      <c r="M218" s="156"/>
      <c r="N218" s="157" t="s">
        <v>38</v>
      </c>
      <c r="O218" s="158">
        <v>0.94033999999999995</v>
      </c>
      <c r="P218" s="158">
        <f t="shared" si="21"/>
        <v>1.8806799999999999</v>
      </c>
      <c r="Q218" s="158">
        <v>2.6045000000000002E-4</v>
      </c>
      <c r="R218" s="158">
        <f t="shared" si="22"/>
        <v>5.2090000000000003E-4</v>
      </c>
      <c r="S218" s="158">
        <v>0</v>
      </c>
      <c r="T218" s="159">
        <f t="shared" si="23"/>
        <v>0</v>
      </c>
      <c r="AR218" s="160" t="s">
        <v>216</v>
      </c>
      <c r="AT218" s="160" t="s">
        <v>151</v>
      </c>
      <c r="AU218" s="160" t="s">
        <v>85</v>
      </c>
      <c r="AY218" s="16" t="s">
        <v>149</v>
      </c>
      <c r="BE218" s="161">
        <f t="shared" si="24"/>
        <v>0</v>
      </c>
      <c r="BF218" s="161">
        <f t="shared" si="25"/>
        <v>44.08</v>
      </c>
      <c r="BG218" s="161">
        <f t="shared" si="26"/>
        <v>0</v>
      </c>
      <c r="BH218" s="161">
        <f t="shared" si="27"/>
        <v>0</v>
      </c>
      <c r="BI218" s="161">
        <f t="shared" si="28"/>
        <v>0</v>
      </c>
      <c r="BJ218" s="16" t="s">
        <v>85</v>
      </c>
      <c r="BK218" s="162">
        <f t="shared" si="29"/>
        <v>44.08</v>
      </c>
      <c r="BL218" s="16" t="s">
        <v>216</v>
      </c>
      <c r="BM218" s="160" t="s">
        <v>1892</v>
      </c>
    </row>
    <row r="219" spans="2:65" s="28" customFormat="1" ht="37.799999999999997" customHeight="1">
      <c r="B219" s="149"/>
      <c r="C219" s="167" t="s">
        <v>696</v>
      </c>
      <c r="D219" s="167" t="s">
        <v>431</v>
      </c>
      <c r="E219" s="168" t="s">
        <v>844</v>
      </c>
      <c r="F219" s="169" t="s">
        <v>845</v>
      </c>
      <c r="G219" s="170" t="s">
        <v>250</v>
      </c>
      <c r="H219" s="171">
        <v>2</v>
      </c>
      <c r="I219" s="171">
        <v>428.18</v>
      </c>
      <c r="J219" s="171">
        <f t="shared" si="20"/>
        <v>856.36</v>
      </c>
      <c r="K219" s="172"/>
      <c r="L219" s="173"/>
      <c r="M219" s="174"/>
      <c r="N219" s="175" t="s">
        <v>38</v>
      </c>
      <c r="O219" s="158">
        <v>0</v>
      </c>
      <c r="P219" s="158">
        <f t="shared" si="21"/>
        <v>0</v>
      </c>
      <c r="Q219" s="158">
        <v>1.8499999999999999E-2</v>
      </c>
      <c r="R219" s="158">
        <f t="shared" si="22"/>
        <v>3.6999999999999998E-2</v>
      </c>
      <c r="S219" s="158">
        <v>0</v>
      </c>
      <c r="T219" s="159">
        <f t="shared" si="23"/>
        <v>0</v>
      </c>
      <c r="AR219" s="160" t="s">
        <v>280</v>
      </c>
      <c r="AT219" s="160" t="s">
        <v>431</v>
      </c>
      <c r="AU219" s="160" t="s">
        <v>85</v>
      </c>
      <c r="AY219" s="16" t="s">
        <v>149</v>
      </c>
      <c r="BE219" s="161">
        <f t="shared" si="24"/>
        <v>0</v>
      </c>
      <c r="BF219" s="161">
        <f t="shared" si="25"/>
        <v>856.36</v>
      </c>
      <c r="BG219" s="161">
        <f t="shared" si="26"/>
        <v>0</v>
      </c>
      <c r="BH219" s="161">
        <f t="shared" si="27"/>
        <v>0</v>
      </c>
      <c r="BI219" s="161">
        <f t="shared" si="28"/>
        <v>0</v>
      </c>
      <c r="BJ219" s="16" t="s">
        <v>85</v>
      </c>
      <c r="BK219" s="162">
        <f t="shared" si="29"/>
        <v>856.36</v>
      </c>
      <c r="BL219" s="16" t="s">
        <v>216</v>
      </c>
      <c r="BM219" s="160" t="s">
        <v>1893</v>
      </c>
    </row>
    <row r="220" spans="2:65" s="28" customFormat="1" ht="24.15" customHeight="1">
      <c r="B220" s="149"/>
      <c r="C220" s="150" t="s">
        <v>700</v>
      </c>
      <c r="D220" s="150" t="s">
        <v>151</v>
      </c>
      <c r="E220" s="151" t="s">
        <v>1894</v>
      </c>
      <c r="F220" s="152" t="s">
        <v>1895</v>
      </c>
      <c r="G220" s="153" t="s">
        <v>159</v>
      </c>
      <c r="H220" s="154">
        <v>555</v>
      </c>
      <c r="I220" s="154">
        <v>2.08</v>
      </c>
      <c r="J220" s="154">
        <f t="shared" si="20"/>
        <v>1154.4000000000001</v>
      </c>
      <c r="K220" s="155"/>
      <c r="L220" s="29"/>
      <c r="M220" s="156"/>
      <c r="N220" s="157" t="s">
        <v>38</v>
      </c>
      <c r="O220" s="158">
        <v>6.4000000000000001E-2</v>
      </c>
      <c r="P220" s="158">
        <f t="shared" si="21"/>
        <v>35.520000000000003</v>
      </c>
      <c r="Q220" s="158">
        <v>1.9000000000000001E-4</v>
      </c>
      <c r="R220" s="158">
        <f t="shared" si="22"/>
        <v>0.10545</v>
      </c>
      <c r="S220" s="158">
        <v>0</v>
      </c>
      <c r="T220" s="159">
        <f t="shared" si="23"/>
        <v>0</v>
      </c>
      <c r="AR220" s="160" t="s">
        <v>216</v>
      </c>
      <c r="AT220" s="160" t="s">
        <v>151</v>
      </c>
      <c r="AU220" s="160" t="s">
        <v>85</v>
      </c>
      <c r="AY220" s="16" t="s">
        <v>149</v>
      </c>
      <c r="BE220" s="161">
        <f t="shared" si="24"/>
        <v>0</v>
      </c>
      <c r="BF220" s="161">
        <f t="shared" si="25"/>
        <v>1154.4000000000001</v>
      </c>
      <c r="BG220" s="161">
        <f t="shared" si="26"/>
        <v>0</v>
      </c>
      <c r="BH220" s="161">
        <f t="shared" si="27"/>
        <v>0</v>
      </c>
      <c r="BI220" s="161">
        <f t="shared" si="28"/>
        <v>0</v>
      </c>
      <c r="BJ220" s="16" t="s">
        <v>85</v>
      </c>
      <c r="BK220" s="162">
        <f t="shared" si="29"/>
        <v>1154.4000000000001</v>
      </c>
      <c r="BL220" s="16" t="s">
        <v>216</v>
      </c>
      <c r="BM220" s="160" t="s">
        <v>1896</v>
      </c>
    </row>
    <row r="221" spans="2:65" s="28" customFormat="1" ht="24.15" customHeight="1">
      <c r="B221" s="149"/>
      <c r="C221" s="150" t="s">
        <v>702</v>
      </c>
      <c r="D221" s="150" t="s">
        <v>151</v>
      </c>
      <c r="E221" s="151" t="s">
        <v>1897</v>
      </c>
      <c r="F221" s="152" t="s">
        <v>1898</v>
      </c>
      <c r="G221" s="153" t="s">
        <v>159</v>
      </c>
      <c r="H221" s="154">
        <v>555</v>
      </c>
      <c r="I221" s="154">
        <v>1.5</v>
      </c>
      <c r="J221" s="154">
        <f t="shared" si="20"/>
        <v>832.5</v>
      </c>
      <c r="K221" s="155"/>
      <c r="L221" s="29"/>
      <c r="M221" s="156"/>
      <c r="N221" s="157" t="s">
        <v>38</v>
      </c>
      <c r="O221" s="158">
        <v>5.8000000000000003E-2</v>
      </c>
      <c r="P221" s="158">
        <f t="shared" si="21"/>
        <v>32.190000000000005</v>
      </c>
      <c r="Q221" s="158">
        <v>1.0000000000000001E-5</v>
      </c>
      <c r="R221" s="158">
        <f t="shared" si="22"/>
        <v>5.5500000000000002E-3</v>
      </c>
      <c r="S221" s="158">
        <v>0</v>
      </c>
      <c r="T221" s="159">
        <f t="shared" si="23"/>
        <v>0</v>
      </c>
      <c r="AR221" s="160" t="s">
        <v>216</v>
      </c>
      <c r="AT221" s="160" t="s">
        <v>151</v>
      </c>
      <c r="AU221" s="160" t="s">
        <v>85</v>
      </c>
      <c r="AY221" s="16" t="s">
        <v>149</v>
      </c>
      <c r="BE221" s="161">
        <f t="shared" si="24"/>
        <v>0</v>
      </c>
      <c r="BF221" s="161">
        <f t="shared" si="25"/>
        <v>832.5</v>
      </c>
      <c r="BG221" s="161">
        <f t="shared" si="26"/>
        <v>0</v>
      </c>
      <c r="BH221" s="161">
        <f t="shared" si="27"/>
        <v>0</v>
      </c>
      <c r="BI221" s="161">
        <f t="shared" si="28"/>
        <v>0</v>
      </c>
      <c r="BJ221" s="16" t="s">
        <v>85</v>
      </c>
      <c r="BK221" s="162">
        <f t="shared" si="29"/>
        <v>832.5</v>
      </c>
      <c r="BL221" s="16" t="s">
        <v>216</v>
      </c>
      <c r="BM221" s="160" t="s">
        <v>1899</v>
      </c>
    </row>
    <row r="222" spans="2:65" s="28" customFormat="1" ht="24.15" customHeight="1">
      <c r="B222" s="149"/>
      <c r="C222" s="150" t="s">
        <v>706</v>
      </c>
      <c r="D222" s="150" t="s">
        <v>151</v>
      </c>
      <c r="E222" s="151" t="s">
        <v>1900</v>
      </c>
      <c r="F222" s="152" t="s">
        <v>1901</v>
      </c>
      <c r="G222" s="153" t="s">
        <v>727</v>
      </c>
      <c r="H222" s="154">
        <v>178.78</v>
      </c>
      <c r="I222" s="154">
        <v>0.7</v>
      </c>
      <c r="J222" s="154">
        <f t="shared" si="20"/>
        <v>125.146</v>
      </c>
      <c r="K222" s="155"/>
      <c r="L222" s="29"/>
      <c r="M222" s="156"/>
      <c r="N222" s="157" t="s">
        <v>38</v>
      </c>
      <c r="O222" s="158">
        <v>0</v>
      </c>
      <c r="P222" s="158">
        <f t="shared" si="21"/>
        <v>0</v>
      </c>
      <c r="Q222" s="158">
        <v>0</v>
      </c>
      <c r="R222" s="158">
        <f t="shared" si="22"/>
        <v>0</v>
      </c>
      <c r="S222" s="158">
        <v>0</v>
      </c>
      <c r="T222" s="159">
        <f t="shared" si="23"/>
        <v>0</v>
      </c>
      <c r="AR222" s="160" t="s">
        <v>216</v>
      </c>
      <c r="AT222" s="160" t="s">
        <v>151</v>
      </c>
      <c r="AU222" s="160" t="s">
        <v>85</v>
      </c>
      <c r="AY222" s="16" t="s">
        <v>149</v>
      </c>
      <c r="BE222" s="161">
        <f t="shared" si="24"/>
        <v>0</v>
      </c>
      <c r="BF222" s="161">
        <f t="shared" si="25"/>
        <v>125.146</v>
      </c>
      <c r="BG222" s="161">
        <f t="shared" si="26"/>
        <v>0</v>
      </c>
      <c r="BH222" s="161">
        <f t="shared" si="27"/>
        <v>0</v>
      </c>
      <c r="BI222" s="161">
        <f t="shared" si="28"/>
        <v>0</v>
      </c>
      <c r="BJ222" s="16" t="s">
        <v>85</v>
      </c>
      <c r="BK222" s="162">
        <f t="shared" si="29"/>
        <v>125.146</v>
      </c>
      <c r="BL222" s="16" t="s">
        <v>216</v>
      </c>
      <c r="BM222" s="160" t="s">
        <v>1902</v>
      </c>
    </row>
    <row r="223" spans="2:65" s="137" customFormat="1" ht="22.8" customHeight="1">
      <c r="B223" s="138"/>
      <c r="D223" s="139" t="s">
        <v>71</v>
      </c>
      <c r="E223" s="147" t="s">
        <v>1903</v>
      </c>
      <c r="F223" s="147" t="s">
        <v>1904</v>
      </c>
      <c r="J223" s="148">
        <f>BK223</f>
        <v>170.74</v>
      </c>
      <c r="L223" s="138"/>
      <c r="M223" s="142"/>
      <c r="P223" s="143">
        <f>SUM(P224:P227)</f>
        <v>0.28499999999999998</v>
      </c>
      <c r="R223" s="143">
        <f>SUM(R224:R227)</f>
        <v>3.3500000000000001E-3</v>
      </c>
      <c r="T223" s="144">
        <f>SUM(T224:T227)</f>
        <v>0</v>
      </c>
      <c r="AR223" s="139" t="s">
        <v>85</v>
      </c>
      <c r="AT223" s="145" t="s">
        <v>71</v>
      </c>
      <c r="AU223" s="145" t="s">
        <v>79</v>
      </c>
      <c r="AY223" s="139" t="s">
        <v>149</v>
      </c>
      <c r="BK223" s="146">
        <f>SUM(BK224:BK227)</f>
        <v>170.74</v>
      </c>
    </row>
    <row r="224" spans="2:65" s="28" customFormat="1" ht="21.75" customHeight="1">
      <c r="B224" s="149"/>
      <c r="C224" s="150" t="s">
        <v>710</v>
      </c>
      <c r="D224" s="150" t="s">
        <v>151</v>
      </c>
      <c r="E224" s="151" t="s">
        <v>1905</v>
      </c>
      <c r="F224" s="152" t="s">
        <v>1906</v>
      </c>
      <c r="G224" s="153" t="s">
        <v>250</v>
      </c>
      <c r="H224" s="154">
        <v>1</v>
      </c>
      <c r="I224" s="154">
        <v>27.77</v>
      </c>
      <c r="J224" s="154">
        <f>ROUND(I224*H224,3)</f>
        <v>27.77</v>
      </c>
      <c r="K224" s="155"/>
      <c r="L224" s="29"/>
      <c r="M224" s="156"/>
      <c r="N224" s="157" t="s">
        <v>38</v>
      </c>
      <c r="O224" s="158">
        <v>0.28499999999999998</v>
      </c>
      <c r="P224" s="158">
        <f>O224*H224</f>
        <v>0.28499999999999998</v>
      </c>
      <c r="Q224" s="158">
        <v>2.0000000000000001E-4</v>
      </c>
      <c r="R224" s="158">
        <f>Q224*H224</f>
        <v>2.0000000000000001E-4</v>
      </c>
      <c r="S224" s="158">
        <v>0</v>
      </c>
      <c r="T224" s="159">
        <f>S224*H224</f>
        <v>0</v>
      </c>
      <c r="AR224" s="160" t="s">
        <v>216</v>
      </c>
      <c r="AT224" s="160" t="s">
        <v>151</v>
      </c>
      <c r="AU224" s="160" t="s">
        <v>85</v>
      </c>
      <c r="AY224" s="16" t="s">
        <v>149</v>
      </c>
      <c r="BE224" s="161">
        <f>IF(N224="základná",J224,0)</f>
        <v>0</v>
      </c>
      <c r="BF224" s="161">
        <f>IF(N224="znížená",J224,0)</f>
        <v>27.77</v>
      </c>
      <c r="BG224" s="161">
        <f>IF(N224="zákl. prenesená",J224,0)</f>
        <v>0</v>
      </c>
      <c r="BH224" s="161">
        <f>IF(N224="zníž. prenesená",J224,0)</f>
        <v>0</v>
      </c>
      <c r="BI224" s="161">
        <f>IF(N224="nulová",J224,0)</f>
        <v>0</v>
      </c>
      <c r="BJ224" s="16" t="s">
        <v>85</v>
      </c>
      <c r="BK224" s="162">
        <f>ROUND(I224*H224,3)</f>
        <v>27.77</v>
      </c>
      <c r="BL224" s="16" t="s">
        <v>216</v>
      </c>
      <c r="BM224" s="160" t="s">
        <v>1907</v>
      </c>
    </row>
    <row r="225" spans="2:65" s="28" customFormat="1" ht="24.15" customHeight="1">
      <c r="B225" s="149"/>
      <c r="C225" s="167" t="s">
        <v>714</v>
      </c>
      <c r="D225" s="167" t="s">
        <v>431</v>
      </c>
      <c r="E225" s="168" t="s">
        <v>1908</v>
      </c>
      <c r="F225" s="169" t="s">
        <v>1909</v>
      </c>
      <c r="G225" s="170" t="s">
        <v>250</v>
      </c>
      <c r="H225" s="171">
        <v>1</v>
      </c>
      <c r="I225" s="171">
        <v>108.12</v>
      </c>
      <c r="J225" s="171">
        <f>ROUND(I225*H225,3)</f>
        <v>108.12</v>
      </c>
      <c r="K225" s="172"/>
      <c r="L225" s="173"/>
      <c r="M225" s="174"/>
      <c r="N225" s="175" t="s">
        <v>38</v>
      </c>
      <c r="O225" s="158">
        <v>0</v>
      </c>
      <c r="P225" s="158">
        <f>O225*H225</f>
        <v>0</v>
      </c>
      <c r="Q225" s="158">
        <v>1.65E-3</v>
      </c>
      <c r="R225" s="158">
        <f>Q225*H225</f>
        <v>1.65E-3</v>
      </c>
      <c r="S225" s="158">
        <v>0</v>
      </c>
      <c r="T225" s="159">
        <f>S225*H225</f>
        <v>0</v>
      </c>
      <c r="AR225" s="160" t="s">
        <v>280</v>
      </c>
      <c r="AT225" s="160" t="s">
        <v>431</v>
      </c>
      <c r="AU225" s="160" t="s">
        <v>85</v>
      </c>
      <c r="AY225" s="16" t="s">
        <v>149</v>
      </c>
      <c r="BE225" s="161">
        <f>IF(N225="základná",J225,0)</f>
        <v>0</v>
      </c>
      <c r="BF225" s="161">
        <f>IF(N225="znížená",J225,0)</f>
        <v>108.12</v>
      </c>
      <c r="BG225" s="161">
        <f>IF(N225="zákl. prenesená",J225,0)</f>
        <v>0</v>
      </c>
      <c r="BH225" s="161">
        <f>IF(N225="zníž. prenesená",J225,0)</f>
        <v>0</v>
      </c>
      <c r="BI225" s="161">
        <f>IF(N225="nulová",J225,0)</f>
        <v>0</v>
      </c>
      <c r="BJ225" s="16" t="s">
        <v>85</v>
      </c>
      <c r="BK225" s="162">
        <f>ROUND(I225*H225,3)</f>
        <v>108.12</v>
      </c>
      <c r="BL225" s="16" t="s">
        <v>216</v>
      </c>
      <c r="BM225" s="160" t="s">
        <v>1910</v>
      </c>
    </row>
    <row r="226" spans="2:65" s="28" customFormat="1" ht="16.5" customHeight="1">
      <c r="B226" s="149"/>
      <c r="C226" s="167" t="s">
        <v>716</v>
      </c>
      <c r="D226" s="167" t="s">
        <v>431</v>
      </c>
      <c r="E226" s="168" t="s">
        <v>1911</v>
      </c>
      <c r="F226" s="169" t="s">
        <v>1912</v>
      </c>
      <c r="G226" s="170" t="s">
        <v>250</v>
      </c>
      <c r="H226" s="171">
        <v>1</v>
      </c>
      <c r="I226" s="171">
        <v>34</v>
      </c>
      <c r="J226" s="171">
        <f>ROUND(I226*H226,3)</f>
        <v>34</v>
      </c>
      <c r="K226" s="172"/>
      <c r="L226" s="173"/>
      <c r="M226" s="174"/>
      <c r="N226" s="175" t="s">
        <v>38</v>
      </c>
      <c r="O226" s="158">
        <v>0</v>
      </c>
      <c r="P226" s="158">
        <f>O226*H226</f>
        <v>0</v>
      </c>
      <c r="Q226" s="158">
        <v>1.5E-3</v>
      </c>
      <c r="R226" s="158">
        <f>Q226*H226</f>
        <v>1.5E-3</v>
      </c>
      <c r="S226" s="158">
        <v>0</v>
      </c>
      <c r="T226" s="159">
        <f>S226*H226</f>
        <v>0</v>
      </c>
      <c r="AR226" s="160" t="s">
        <v>280</v>
      </c>
      <c r="AT226" s="160" t="s">
        <v>431</v>
      </c>
      <c r="AU226" s="160" t="s">
        <v>85</v>
      </c>
      <c r="AY226" s="16" t="s">
        <v>149</v>
      </c>
      <c r="BE226" s="161">
        <f>IF(N226="základná",J226,0)</f>
        <v>0</v>
      </c>
      <c r="BF226" s="161">
        <f>IF(N226="znížená",J226,0)</f>
        <v>34</v>
      </c>
      <c r="BG226" s="161">
        <f>IF(N226="zákl. prenesená",J226,0)</f>
        <v>0</v>
      </c>
      <c r="BH226" s="161">
        <f>IF(N226="zníž. prenesená",J226,0)</f>
        <v>0</v>
      </c>
      <c r="BI226" s="161">
        <f>IF(N226="nulová",J226,0)</f>
        <v>0</v>
      </c>
      <c r="BJ226" s="16" t="s">
        <v>85</v>
      </c>
      <c r="BK226" s="162">
        <f>ROUND(I226*H226,3)</f>
        <v>34</v>
      </c>
      <c r="BL226" s="16" t="s">
        <v>216</v>
      </c>
      <c r="BM226" s="160" t="s">
        <v>1913</v>
      </c>
    </row>
    <row r="227" spans="2:65" s="28" customFormat="1" ht="24.15" customHeight="1">
      <c r="B227" s="149"/>
      <c r="C227" s="150" t="s">
        <v>720</v>
      </c>
      <c r="D227" s="150" t="s">
        <v>151</v>
      </c>
      <c r="E227" s="151" t="s">
        <v>1914</v>
      </c>
      <c r="F227" s="152" t="s">
        <v>1915</v>
      </c>
      <c r="G227" s="153" t="s">
        <v>727</v>
      </c>
      <c r="H227" s="154">
        <v>1.6990000000000001</v>
      </c>
      <c r="I227" s="154">
        <v>0.5</v>
      </c>
      <c r="J227" s="154">
        <f>ROUND(I227*H227,3)</f>
        <v>0.85</v>
      </c>
      <c r="K227" s="155"/>
      <c r="L227" s="29"/>
      <c r="M227" s="156"/>
      <c r="N227" s="157" t="s">
        <v>38</v>
      </c>
      <c r="O227" s="158">
        <v>0</v>
      </c>
      <c r="P227" s="158">
        <f>O227*H227</f>
        <v>0</v>
      </c>
      <c r="Q227" s="158">
        <v>0</v>
      </c>
      <c r="R227" s="158">
        <f>Q227*H227</f>
        <v>0</v>
      </c>
      <c r="S227" s="158">
        <v>0</v>
      </c>
      <c r="T227" s="159">
        <f>S227*H227</f>
        <v>0</v>
      </c>
      <c r="AR227" s="160" t="s">
        <v>216</v>
      </c>
      <c r="AT227" s="160" t="s">
        <v>151</v>
      </c>
      <c r="AU227" s="160" t="s">
        <v>85</v>
      </c>
      <c r="AY227" s="16" t="s">
        <v>149</v>
      </c>
      <c r="BE227" s="161">
        <f>IF(N227="základná",J227,0)</f>
        <v>0</v>
      </c>
      <c r="BF227" s="161">
        <f>IF(N227="znížená",J227,0)</f>
        <v>0.85</v>
      </c>
      <c r="BG227" s="161">
        <f>IF(N227="zákl. prenesená",J227,0)</f>
        <v>0</v>
      </c>
      <c r="BH227" s="161">
        <f>IF(N227="zníž. prenesená",J227,0)</f>
        <v>0</v>
      </c>
      <c r="BI227" s="161">
        <f>IF(N227="nulová",J227,0)</f>
        <v>0</v>
      </c>
      <c r="BJ227" s="16" t="s">
        <v>85</v>
      </c>
      <c r="BK227" s="162">
        <f>ROUND(I227*H227,3)</f>
        <v>0.85</v>
      </c>
      <c r="BL227" s="16" t="s">
        <v>216</v>
      </c>
      <c r="BM227" s="160" t="s">
        <v>1916</v>
      </c>
    </row>
    <row r="228" spans="2:65" s="137" customFormat="1" ht="22.8" customHeight="1">
      <c r="B228" s="138"/>
      <c r="D228" s="139" t="s">
        <v>71</v>
      </c>
      <c r="E228" s="147" t="s">
        <v>1917</v>
      </c>
      <c r="F228" s="147" t="s">
        <v>1918</v>
      </c>
      <c r="J228" s="148">
        <f>BK228</f>
        <v>21927.105</v>
      </c>
      <c r="L228" s="138"/>
      <c r="M228" s="142"/>
      <c r="P228" s="143">
        <f>SUM(P229:P275)</f>
        <v>106.49393000000001</v>
      </c>
      <c r="R228" s="143">
        <f>SUM(R229:R275)</f>
        <v>0.89900720000000012</v>
      </c>
      <c r="T228" s="144">
        <f>SUM(T229:T275)</f>
        <v>0</v>
      </c>
      <c r="AR228" s="139" t="s">
        <v>85</v>
      </c>
      <c r="AT228" s="145" t="s">
        <v>71</v>
      </c>
      <c r="AU228" s="145" t="s">
        <v>79</v>
      </c>
      <c r="AY228" s="139" t="s">
        <v>149</v>
      </c>
      <c r="BK228" s="146">
        <f>SUM(BK229:BK275)</f>
        <v>21927.105</v>
      </c>
    </row>
    <row r="229" spans="2:65" s="28" customFormat="1" ht="24.15" customHeight="1">
      <c r="B229" s="149"/>
      <c r="C229" s="150" t="s">
        <v>724</v>
      </c>
      <c r="D229" s="150" t="s">
        <v>151</v>
      </c>
      <c r="E229" s="151" t="s">
        <v>1919</v>
      </c>
      <c r="F229" s="152" t="s">
        <v>1920</v>
      </c>
      <c r="G229" s="153" t="s">
        <v>250</v>
      </c>
      <c r="H229" s="154">
        <v>3</v>
      </c>
      <c r="I229" s="154">
        <v>25.21</v>
      </c>
      <c r="J229" s="154">
        <f t="shared" ref="J229:J275" si="30">ROUND(I229*H229,3)</f>
        <v>75.63</v>
      </c>
      <c r="K229" s="155"/>
      <c r="L229" s="29"/>
      <c r="M229" s="156"/>
      <c r="N229" s="157" t="s">
        <v>38</v>
      </c>
      <c r="O229" s="158">
        <v>0.84216000000000002</v>
      </c>
      <c r="P229" s="158">
        <f t="shared" ref="P229:P275" si="31">O229*H229</f>
        <v>2.5264800000000003</v>
      </c>
      <c r="Q229" s="158">
        <v>1.7000000000000001E-4</v>
      </c>
      <c r="R229" s="158">
        <f t="shared" ref="R229:R275" si="32">Q229*H229</f>
        <v>5.1000000000000004E-4</v>
      </c>
      <c r="S229" s="158">
        <v>0</v>
      </c>
      <c r="T229" s="159">
        <f t="shared" ref="T229:T275" si="33">S229*H229</f>
        <v>0</v>
      </c>
      <c r="AR229" s="160" t="s">
        <v>216</v>
      </c>
      <c r="AT229" s="160" t="s">
        <v>151</v>
      </c>
      <c r="AU229" s="160" t="s">
        <v>85</v>
      </c>
      <c r="AY229" s="16" t="s">
        <v>149</v>
      </c>
      <c r="BE229" s="161">
        <f t="shared" ref="BE229:BE275" si="34">IF(N229="základná",J229,0)</f>
        <v>0</v>
      </c>
      <c r="BF229" s="161">
        <f t="shared" ref="BF229:BF275" si="35">IF(N229="znížená",J229,0)</f>
        <v>75.63</v>
      </c>
      <c r="BG229" s="161">
        <f t="shared" ref="BG229:BG275" si="36">IF(N229="zákl. prenesená",J229,0)</f>
        <v>0</v>
      </c>
      <c r="BH229" s="161">
        <f t="shared" ref="BH229:BH275" si="37">IF(N229="zníž. prenesená",J229,0)</f>
        <v>0</v>
      </c>
      <c r="BI229" s="161">
        <f t="shared" ref="BI229:BI275" si="38">IF(N229="nulová",J229,0)</f>
        <v>0</v>
      </c>
      <c r="BJ229" s="16" t="s">
        <v>85</v>
      </c>
      <c r="BK229" s="162">
        <f t="shared" ref="BK229:BK275" si="39">ROUND(I229*H229,3)</f>
        <v>75.63</v>
      </c>
      <c r="BL229" s="16" t="s">
        <v>216</v>
      </c>
      <c r="BM229" s="160" t="s">
        <v>1921</v>
      </c>
    </row>
    <row r="230" spans="2:65" s="28" customFormat="1" ht="24.15" customHeight="1">
      <c r="B230" s="149"/>
      <c r="C230" s="167" t="s">
        <v>731</v>
      </c>
      <c r="D230" s="167" t="s">
        <v>431</v>
      </c>
      <c r="E230" s="168" t="s">
        <v>1922</v>
      </c>
      <c r="F230" s="169" t="s">
        <v>1923</v>
      </c>
      <c r="G230" s="170" t="s">
        <v>250</v>
      </c>
      <c r="H230" s="171">
        <v>3</v>
      </c>
      <c r="I230" s="171">
        <v>91.49</v>
      </c>
      <c r="J230" s="171">
        <f t="shared" si="30"/>
        <v>274.47000000000003</v>
      </c>
      <c r="K230" s="172"/>
      <c r="L230" s="173"/>
      <c r="M230" s="174"/>
      <c r="N230" s="175" t="s">
        <v>38</v>
      </c>
      <c r="O230" s="158">
        <v>0</v>
      </c>
      <c r="P230" s="158">
        <f t="shared" si="31"/>
        <v>0</v>
      </c>
      <c r="Q230" s="158">
        <v>1.35E-2</v>
      </c>
      <c r="R230" s="158">
        <f t="shared" si="32"/>
        <v>4.0500000000000001E-2</v>
      </c>
      <c r="S230" s="158">
        <v>0</v>
      </c>
      <c r="T230" s="159">
        <f t="shared" si="33"/>
        <v>0</v>
      </c>
      <c r="AR230" s="160" t="s">
        <v>280</v>
      </c>
      <c r="AT230" s="160" t="s">
        <v>431</v>
      </c>
      <c r="AU230" s="160" t="s">
        <v>85</v>
      </c>
      <c r="AY230" s="16" t="s">
        <v>149</v>
      </c>
      <c r="BE230" s="161">
        <f t="shared" si="34"/>
        <v>0</v>
      </c>
      <c r="BF230" s="161">
        <f t="shared" si="35"/>
        <v>274.47000000000003</v>
      </c>
      <c r="BG230" s="161">
        <f t="shared" si="36"/>
        <v>0</v>
      </c>
      <c r="BH230" s="161">
        <f t="shared" si="37"/>
        <v>0</v>
      </c>
      <c r="BI230" s="161">
        <f t="shared" si="38"/>
        <v>0</v>
      </c>
      <c r="BJ230" s="16" t="s">
        <v>85</v>
      </c>
      <c r="BK230" s="162">
        <f t="shared" si="39"/>
        <v>274.47000000000003</v>
      </c>
      <c r="BL230" s="16" t="s">
        <v>216</v>
      </c>
      <c r="BM230" s="160" t="s">
        <v>1924</v>
      </c>
    </row>
    <row r="231" spans="2:65" s="28" customFormat="1" ht="37.799999999999997" customHeight="1">
      <c r="B231" s="149"/>
      <c r="C231" s="167" t="s">
        <v>735</v>
      </c>
      <c r="D231" s="167" t="s">
        <v>431</v>
      </c>
      <c r="E231" s="168" t="s">
        <v>1925</v>
      </c>
      <c r="F231" s="169" t="s">
        <v>1926</v>
      </c>
      <c r="G231" s="170" t="s">
        <v>250</v>
      </c>
      <c r="H231" s="171">
        <v>3</v>
      </c>
      <c r="I231" s="171">
        <v>463.17</v>
      </c>
      <c r="J231" s="171">
        <f t="shared" si="30"/>
        <v>1389.51</v>
      </c>
      <c r="K231" s="172"/>
      <c r="L231" s="173"/>
      <c r="M231" s="174"/>
      <c r="N231" s="175" t="s">
        <v>38</v>
      </c>
      <c r="O231" s="158">
        <v>0</v>
      </c>
      <c r="P231" s="158">
        <f t="shared" si="31"/>
        <v>0</v>
      </c>
      <c r="Q231" s="158">
        <v>1.6049999999999998E-2</v>
      </c>
      <c r="R231" s="158">
        <f t="shared" si="32"/>
        <v>4.8149999999999998E-2</v>
      </c>
      <c r="S231" s="158">
        <v>0</v>
      </c>
      <c r="T231" s="159">
        <f t="shared" si="33"/>
        <v>0</v>
      </c>
      <c r="AR231" s="160" t="s">
        <v>280</v>
      </c>
      <c r="AT231" s="160" t="s">
        <v>431</v>
      </c>
      <c r="AU231" s="160" t="s">
        <v>85</v>
      </c>
      <c r="AY231" s="16" t="s">
        <v>149</v>
      </c>
      <c r="BE231" s="161">
        <f t="shared" si="34"/>
        <v>0</v>
      </c>
      <c r="BF231" s="161">
        <f t="shared" si="35"/>
        <v>1389.51</v>
      </c>
      <c r="BG231" s="161">
        <f t="shared" si="36"/>
        <v>0</v>
      </c>
      <c r="BH231" s="161">
        <f t="shared" si="37"/>
        <v>0</v>
      </c>
      <c r="BI231" s="161">
        <f t="shared" si="38"/>
        <v>0</v>
      </c>
      <c r="BJ231" s="16" t="s">
        <v>85</v>
      </c>
      <c r="BK231" s="162">
        <f t="shared" si="39"/>
        <v>1389.51</v>
      </c>
      <c r="BL231" s="16" t="s">
        <v>216</v>
      </c>
      <c r="BM231" s="160" t="s">
        <v>1927</v>
      </c>
    </row>
    <row r="232" spans="2:65" s="28" customFormat="1" ht="16.5" customHeight="1">
      <c r="B232" s="149"/>
      <c r="C232" s="150" t="s">
        <v>739</v>
      </c>
      <c r="D232" s="150" t="s">
        <v>151</v>
      </c>
      <c r="E232" s="151" t="s">
        <v>1928</v>
      </c>
      <c r="F232" s="152" t="s">
        <v>1929</v>
      </c>
      <c r="G232" s="153" t="s">
        <v>250</v>
      </c>
      <c r="H232" s="154">
        <v>4</v>
      </c>
      <c r="I232" s="154">
        <v>26.81</v>
      </c>
      <c r="J232" s="154">
        <f t="shared" si="30"/>
        <v>107.24</v>
      </c>
      <c r="K232" s="155"/>
      <c r="L232" s="29"/>
      <c r="M232" s="156"/>
      <c r="N232" s="157" t="s">
        <v>38</v>
      </c>
      <c r="O232" s="158">
        <v>0.91986999999999997</v>
      </c>
      <c r="P232" s="158">
        <f t="shared" si="31"/>
        <v>3.6794799999999999</v>
      </c>
      <c r="Q232" s="158">
        <v>1.7000000000000001E-4</v>
      </c>
      <c r="R232" s="158">
        <f t="shared" si="32"/>
        <v>6.8000000000000005E-4</v>
      </c>
      <c r="S232" s="158">
        <v>0</v>
      </c>
      <c r="T232" s="159">
        <f t="shared" si="33"/>
        <v>0</v>
      </c>
      <c r="AR232" s="160" t="s">
        <v>216</v>
      </c>
      <c r="AT232" s="160" t="s">
        <v>151</v>
      </c>
      <c r="AU232" s="160" t="s">
        <v>85</v>
      </c>
      <c r="AY232" s="16" t="s">
        <v>149</v>
      </c>
      <c r="BE232" s="161">
        <f t="shared" si="34"/>
        <v>0</v>
      </c>
      <c r="BF232" s="161">
        <f t="shared" si="35"/>
        <v>107.24</v>
      </c>
      <c r="BG232" s="161">
        <f t="shared" si="36"/>
        <v>0</v>
      </c>
      <c r="BH232" s="161">
        <f t="shared" si="37"/>
        <v>0</v>
      </c>
      <c r="BI232" s="161">
        <f t="shared" si="38"/>
        <v>0</v>
      </c>
      <c r="BJ232" s="16" t="s">
        <v>85</v>
      </c>
      <c r="BK232" s="162">
        <f t="shared" si="39"/>
        <v>107.24</v>
      </c>
      <c r="BL232" s="16" t="s">
        <v>216</v>
      </c>
      <c r="BM232" s="160" t="s">
        <v>1930</v>
      </c>
    </row>
    <row r="233" spans="2:65" s="28" customFormat="1" ht="24.15" customHeight="1">
      <c r="B233" s="149"/>
      <c r="C233" s="167" t="s">
        <v>743</v>
      </c>
      <c r="D233" s="167" t="s">
        <v>431</v>
      </c>
      <c r="E233" s="168" t="s">
        <v>1931</v>
      </c>
      <c r="F233" s="169" t="s">
        <v>1932</v>
      </c>
      <c r="G233" s="170" t="s">
        <v>250</v>
      </c>
      <c r="H233" s="171">
        <v>4</v>
      </c>
      <c r="I233" s="171">
        <v>206.68</v>
      </c>
      <c r="J233" s="171">
        <f t="shared" si="30"/>
        <v>826.72</v>
      </c>
      <c r="K233" s="172"/>
      <c r="L233" s="173"/>
      <c r="M233" s="174"/>
      <c r="N233" s="175" t="s">
        <v>38</v>
      </c>
      <c r="O233" s="158">
        <v>0</v>
      </c>
      <c r="P233" s="158">
        <f t="shared" si="31"/>
        <v>0</v>
      </c>
      <c r="Q233" s="158">
        <v>2.3E-2</v>
      </c>
      <c r="R233" s="158">
        <f t="shared" si="32"/>
        <v>9.1999999999999998E-2</v>
      </c>
      <c r="S233" s="158">
        <v>0</v>
      </c>
      <c r="T233" s="159">
        <f t="shared" si="33"/>
        <v>0</v>
      </c>
      <c r="AR233" s="160" t="s">
        <v>280</v>
      </c>
      <c r="AT233" s="160" t="s">
        <v>431</v>
      </c>
      <c r="AU233" s="160" t="s">
        <v>85</v>
      </c>
      <c r="AY233" s="16" t="s">
        <v>149</v>
      </c>
      <c r="BE233" s="161">
        <f t="shared" si="34"/>
        <v>0</v>
      </c>
      <c r="BF233" s="161">
        <f t="shared" si="35"/>
        <v>826.72</v>
      </c>
      <c r="BG233" s="161">
        <f t="shared" si="36"/>
        <v>0</v>
      </c>
      <c r="BH233" s="161">
        <f t="shared" si="37"/>
        <v>0</v>
      </c>
      <c r="BI233" s="161">
        <f t="shared" si="38"/>
        <v>0</v>
      </c>
      <c r="BJ233" s="16" t="s">
        <v>85</v>
      </c>
      <c r="BK233" s="162">
        <f t="shared" si="39"/>
        <v>826.72</v>
      </c>
      <c r="BL233" s="16" t="s">
        <v>216</v>
      </c>
      <c r="BM233" s="160" t="s">
        <v>1933</v>
      </c>
    </row>
    <row r="234" spans="2:65" s="28" customFormat="1" ht="49.05" customHeight="1">
      <c r="B234" s="149"/>
      <c r="C234" s="167" t="s">
        <v>747</v>
      </c>
      <c r="D234" s="167" t="s">
        <v>431</v>
      </c>
      <c r="E234" s="168" t="s">
        <v>1934</v>
      </c>
      <c r="F234" s="169" t="s">
        <v>1935</v>
      </c>
      <c r="G234" s="170" t="s">
        <v>250</v>
      </c>
      <c r="H234" s="171">
        <v>4</v>
      </c>
      <c r="I234" s="171">
        <v>679.08</v>
      </c>
      <c r="J234" s="171">
        <f t="shared" si="30"/>
        <v>2716.32</v>
      </c>
      <c r="K234" s="172"/>
      <c r="L234" s="173"/>
      <c r="M234" s="174"/>
      <c r="N234" s="175" t="s">
        <v>38</v>
      </c>
      <c r="O234" s="158">
        <v>0</v>
      </c>
      <c r="P234" s="158">
        <f t="shared" si="31"/>
        <v>0</v>
      </c>
      <c r="Q234" s="158">
        <v>2.92E-2</v>
      </c>
      <c r="R234" s="158">
        <f t="shared" si="32"/>
        <v>0.1168</v>
      </c>
      <c r="S234" s="158">
        <v>0</v>
      </c>
      <c r="T234" s="159">
        <f t="shared" si="33"/>
        <v>0</v>
      </c>
      <c r="AR234" s="160" t="s">
        <v>280</v>
      </c>
      <c r="AT234" s="160" t="s">
        <v>431</v>
      </c>
      <c r="AU234" s="160" t="s">
        <v>85</v>
      </c>
      <c r="AY234" s="16" t="s">
        <v>149</v>
      </c>
      <c r="BE234" s="161">
        <f t="shared" si="34"/>
        <v>0</v>
      </c>
      <c r="BF234" s="161">
        <f t="shared" si="35"/>
        <v>2716.32</v>
      </c>
      <c r="BG234" s="161">
        <f t="shared" si="36"/>
        <v>0</v>
      </c>
      <c r="BH234" s="161">
        <f t="shared" si="37"/>
        <v>0</v>
      </c>
      <c r="BI234" s="161">
        <f t="shared" si="38"/>
        <v>0</v>
      </c>
      <c r="BJ234" s="16" t="s">
        <v>85</v>
      </c>
      <c r="BK234" s="162">
        <f t="shared" si="39"/>
        <v>2716.32</v>
      </c>
      <c r="BL234" s="16" t="s">
        <v>216</v>
      </c>
      <c r="BM234" s="160" t="s">
        <v>1936</v>
      </c>
    </row>
    <row r="235" spans="2:65" s="28" customFormat="1" ht="37.799999999999997" customHeight="1">
      <c r="B235" s="149"/>
      <c r="C235" s="167" t="s">
        <v>751</v>
      </c>
      <c r="D235" s="167" t="s">
        <v>431</v>
      </c>
      <c r="E235" s="168" t="s">
        <v>1937</v>
      </c>
      <c r="F235" s="169" t="s">
        <v>1938</v>
      </c>
      <c r="G235" s="170" t="s">
        <v>250</v>
      </c>
      <c r="H235" s="171">
        <v>7</v>
      </c>
      <c r="I235" s="171">
        <v>131.13999999999999</v>
      </c>
      <c r="J235" s="171">
        <f t="shared" si="30"/>
        <v>917.98</v>
      </c>
      <c r="K235" s="172"/>
      <c r="L235" s="173"/>
      <c r="M235" s="174"/>
      <c r="N235" s="175" t="s">
        <v>38</v>
      </c>
      <c r="O235" s="158">
        <v>0</v>
      </c>
      <c r="P235" s="158">
        <f t="shared" si="31"/>
        <v>0</v>
      </c>
      <c r="Q235" s="158">
        <v>3.3E-4</v>
      </c>
      <c r="R235" s="158">
        <f t="shared" si="32"/>
        <v>2.31E-3</v>
      </c>
      <c r="S235" s="158">
        <v>0</v>
      </c>
      <c r="T235" s="159">
        <f t="shared" si="33"/>
        <v>0</v>
      </c>
      <c r="AR235" s="160" t="s">
        <v>280</v>
      </c>
      <c r="AT235" s="160" t="s">
        <v>431</v>
      </c>
      <c r="AU235" s="160" t="s">
        <v>85</v>
      </c>
      <c r="AY235" s="16" t="s">
        <v>149</v>
      </c>
      <c r="BE235" s="161">
        <f t="shared" si="34"/>
        <v>0</v>
      </c>
      <c r="BF235" s="161">
        <f t="shared" si="35"/>
        <v>917.98</v>
      </c>
      <c r="BG235" s="161">
        <f t="shared" si="36"/>
        <v>0</v>
      </c>
      <c r="BH235" s="161">
        <f t="shared" si="37"/>
        <v>0</v>
      </c>
      <c r="BI235" s="161">
        <f t="shared" si="38"/>
        <v>0</v>
      </c>
      <c r="BJ235" s="16" t="s">
        <v>85</v>
      </c>
      <c r="BK235" s="162">
        <f t="shared" si="39"/>
        <v>917.98</v>
      </c>
      <c r="BL235" s="16" t="s">
        <v>216</v>
      </c>
      <c r="BM235" s="160" t="s">
        <v>1939</v>
      </c>
    </row>
    <row r="236" spans="2:65" s="28" customFormat="1" ht="16.5" customHeight="1">
      <c r="B236" s="149"/>
      <c r="C236" s="150" t="s">
        <v>755</v>
      </c>
      <c r="D236" s="150" t="s">
        <v>151</v>
      </c>
      <c r="E236" s="151" t="s">
        <v>1940</v>
      </c>
      <c r="F236" s="152" t="s">
        <v>1941</v>
      </c>
      <c r="G236" s="153" t="s">
        <v>250</v>
      </c>
      <c r="H236" s="154">
        <v>7</v>
      </c>
      <c r="I236" s="154">
        <v>3.33</v>
      </c>
      <c r="J236" s="154">
        <f t="shared" si="30"/>
        <v>23.31</v>
      </c>
      <c r="K236" s="155"/>
      <c r="L236" s="29"/>
      <c r="M236" s="156"/>
      <c r="N236" s="157" t="s">
        <v>38</v>
      </c>
      <c r="O236" s="158">
        <v>0.13436999999999999</v>
      </c>
      <c r="P236" s="158">
        <f t="shared" si="31"/>
        <v>0.94058999999999993</v>
      </c>
      <c r="Q236" s="158">
        <v>0</v>
      </c>
      <c r="R236" s="158">
        <f t="shared" si="32"/>
        <v>0</v>
      </c>
      <c r="S236" s="158">
        <v>0</v>
      </c>
      <c r="T236" s="159">
        <f t="shared" si="33"/>
        <v>0</v>
      </c>
      <c r="AR236" s="160" t="s">
        <v>216</v>
      </c>
      <c r="AT236" s="160" t="s">
        <v>151</v>
      </c>
      <c r="AU236" s="160" t="s">
        <v>85</v>
      </c>
      <c r="AY236" s="16" t="s">
        <v>149</v>
      </c>
      <c r="BE236" s="161">
        <f t="shared" si="34"/>
        <v>0</v>
      </c>
      <c r="BF236" s="161">
        <f t="shared" si="35"/>
        <v>23.31</v>
      </c>
      <c r="BG236" s="161">
        <f t="shared" si="36"/>
        <v>0</v>
      </c>
      <c r="BH236" s="161">
        <f t="shared" si="37"/>
        <v>0</v>
      </c>
      <c r="BI236" s="161">
        <f t="shared" si="38"/>
        <v>0</v>
      </c>
      <c r="BJ236" s="16" t="s">
        <v>85</v>
      </c>
      <c r="BK236" s="162">
        <f t="shared" si="39"/>
        <v>23.31</v>
      </c>
      <c r="BL236" s="16" t="s">
        <v>216</v>
      </c>
      <c r="BM236" s="160" t="s">
        <v>1942</v>
      </c>
    </row>
    <row r="237" spans="2:65" s="28" customFormat="1" ht="21.75" customHeight="1">
      <c r="B237" s="149"/>
      <c r="C237" s="167" t="s">
        <v>759</v>
      </c>
      <c r="D237" s="167" t="s">
        <v>431</v>
      </c>
      <c r="E237" s="168" t="s">
        <v>1943</v>
      </c>
      <c r="F237" s="169" t="s">
        <v>1944</v>
      </c>
      <c r="G237" s="170" t="s">
        <v>250</v>
      </c>
      <c r="H237" s="171">
        <v>7</v>
      </c>
      <c r="I237" s="171">
        <v>41.18</v>
      </c>
      <c r="J237" s="171">
        <f t="shared" si="30"/>
        <v>288.26</v>
      </c>
      <c r="K237" s="172"/>
      <c r="L237" s="173"/>
      <c r="M237" s="174"/>
      <c r="N237" s="175" t="s">
        <v>38</v>
      </c>
      <c r="O237" s="158">
        <v>0</v>
      </c>
      <c r="P237" s="158">
        <f t="shared" si="31"/>
        <v>0</v>
      </c>
      <c r="Q237" s="158">
        <v>2.4499999999999999E-3</v>
      </c>
      <c r="R237" s="158">
        <f t="shared" si="32"/>
        <v>1.7149999999999999E-2</v>
      </c>
      <c r="S237" s="158">
        <v>0</v>
      </c>
      <c r="T237" s="159">
        <f t="shared" si="33"/>
        <v>0</v>
      </c>
      <c r="AR237" s="160" t="s">
        <v>280</v>
      </c>
      <c r="AT237" s="160" t="s">
        <v>431</v>
      </c>
      <c r="AU237" s="160" t="s">
        <v>85</v>
      </c>
      <c r="AY237" s="16" t="s">
        <v>149</v>
      </c>
      <c r="BE237" s="161">
        <f t="shared" si="34"/>
        <v>0</v>
      </c>
      <c r="BF237" s="161">
        <f t="shared" si="35"/>
        <v>288.26</v>
      </c>
      <c r="BG237" s="161">
        <f t="shared" si="36"/>
        <v>0</v>
      </c>
      <c r="BH237" s="161">
        <f t="shared" si="37"/>
        <v>0</v>
      </c>
      <c r="BI237" s="161">
        <f t="shared" si="38"/>
        <v>0</v>
      </c>
      <c r="BJ237" s="16" t="s">
        <v>85</v>
      </c>
      <c r="BK237" s="162">
        <f t="shared" si="39"/>
        <v>288.26</v>
      </c>
      <c r="BL237" s="16" t="s">
        <v>216</v>
      </c>
      <c r="BM237" s="160" t="s">
        <v>1945</v>
      </c>
    </row>
    <row r="238" spans="2:65" s="28" customFormat="1" ht="21.75" customHeight="1">
      <c r="B238" s="149"/>
      <c r="C238" s="150" t="s">
        <v>763</v>
      </c>
      <c r="D238" s="150" t="s">
        <v>151</v>
      </c>
      <c r="E238" s="151" t="s">
        <v>1946</v>
      </c>
      <c r="F238" s="152" t="s">
        <v>1947</v>
      </c>
      <c r="G238" s="153" t="s">
        <v>250</v>
      </c>
      <c r="H238" s="154">
        <v>1</v>
      </c>
      <c r="I238" s="154">
        <v>71.290000000000006</v>
      </c>
      <c r="J238" s="154">
        <f t="shared" si="30"/>
        <v>71.290000000000006</v>
      </c>
      <c r="K238" s="155"/>
      <c r="L238" s="29"/>
      <c r="M238" s="156"/>
      <c r="N238" s="157" t="s">
        <v>38</v>
      </c>
      <c r="O238" s="158">
        <v>2.137</v>
      </c>
      <c r="P238" s="158">
        <f t="shared" si="31"/>
        <v>2.137</v>
      </c>
      <c r="Q238" s="158">
        <v>7.5000000000000002E-4</v>
      </c>
      <c r="R238" s="158">
        <f t="shared" si="32"/>
        <v>7.5000000000000002E-4</v>
      </c>
      <c r="S238" s="158">
        <v>0</v>
      </c>
      <c r="T238" s="159">
        <f t="shared" si="33"/>
        <v>0</v>
      </c>
      <c r="AR238" s="160" t="s">
        <v>216</v>
      </c>
      <c r="AT238" s="160" t="s">
        <v>151</v>
      </c>
      <c r="AU238" s="160" t="s">
        <v>85</v>
      </c>
      <c r="AY238" s="16" t="s">
        <v>149</v>
      </c>
      <c r="BE238" s="161">
        <f t="shared" si="34"/>
        <v>0</v>
      </c>
      <c r="BF238" s="161">
        <f t="shared" si="35"/>
        <v>71.290000000000006</v>
      </c>
      <c r="BG238" s="161">
        <f t="shared" si="36"/>
        <v>0</v>
      </c>
      <c r="BH238" s="161">
        <f t="shared" si="37"/>
        <v>0</v>
      </c>
      <c r="BI238" s="161">
        <f t="shared" si="38"/>
        <v>0</v>
      </c>
      <c r="BJ238" s="16" t="s">
        <v>85</v>
      </c>
      <c r="BK238" s="162">
        <f t="shared" si="39"/>
        <v>71.290000000000006</v>
      </c>
      <c r="BL238" s="16" t="s">
        <v>216</v>
      </c>
      <c r="BM238" s="160" t="s">
        <v>1948</v>
      </c>
    </row>
    <row r="239" spans="2:65" s="28" customFormat="1" ht="16.5" customHeight="1">
      <c r="B239" s="149"/>
      <c r="C239" s="167" t="s">
        <v>657</v>
      </c>
      <c r="D239" s="167" t="s">
        <v>431</v>
      </c>
      <c r="E239" s="168" t="s">
        <v>1949</v>
      </c>
      <c r="F239" s="169" t="s">
        <v>1950</v>
      </c>
      <c r="G239" s="170" t="s">
        <v>250</v>
      </c>
      <c r="H239" s="171">
        <v>1</v>
      </c>
      <c r="I239" s="171">
        <v>1992.99</v>
      </c>
      <c r="J239" s="171">
        <f t="shared" si="30"/>
        <v>1992.99</v>
      </c>
      <c r="K239" s="172"/>
      <c r="L239" s="173"/>
      <c r="M239" s="174"/>
      <c r="N239" s="175" t="s">
        <v>38</v>
      </c>
      <c r="O239" s="158">
        <v>0</v>
      </c>
      <c r="P239" s="158">
        <f t="shared" si="31"/>
        <v>0</v>
      </c>
      <c r="Q239" s="158">
        <v>2.9000000000000001E-2</v>
      </c>
      <c r="R239" s="158">
        <f t="shared" si="32"/>
        <v>2.9000000000000001E-2</v>
      </c>
      <c r="S239" s="158">
        <v>0</v>
      </c>
      <c r="T239" s="159">
        <f t="shared" si="33"/>
        <v>0</v>
      </c>
      <c r="AR239" s="160" t="s">
        <v>280</v>
      </c>
      <c r="AT239" s="160" t="s">
        <v>431</v>
      </c>
      <c r="AU239" s="160" t="s">
        <v>85</v>
      </c>
      <c r="AY239" s="16" t="s">
        <v>149</v>
      </c>
      <c r="BE239" s="161">
        <f t="shared" si="34"/>
        <v>0</v>
      </c>
      <c r="BF239" s="161">
        <f t="shared" si="35"/>
        <v>1992.99</v>
      </c>
      <c r="BG239" s="161">
        <f t="shared" si="36"/>
        <v>0</v>
      </c>
      <c r="BH239" s="161">
        <f t="shared" si="37"/>
        <v>0</v>
      </c>
      <c r="BI239" s="161">
        <f t="shared" si="38"/>
        <v>0</v>
      </c>
      <c r="BJ239" s="16" t="s">
        <v>85</v>
      </c>
      <c r="BK239" s="162">
        <f t="shared" si="39"/>
        <v>1992.99</v>
      </c>
      <c r="BL239" s="16" t="s">
        <v>216</v>
      </c>
      <c r="BM239" s="160" t="s">
        <v>1951</v>
      </c>
    </row>
    <row r="240" spans="2:65" s="28" customFormat="1" ht="21.75" customHeight="1">
      <c r="B240" s="149"/>
      <c r="C240" s="150" t="s">
        <v>770</v>
      </c>
      <c r="D240" s="150" t="s">
        <v>151</v>
      </c>
      <c r="E240" s="151" t="s">
        <v>1952</v>
      </c>
      <c r="F240" s="152" t="s">
        <v>1953</v>
      </c>
      <c r="G240" s="153" t="s">
        <v>250</v>
      </c>
      <c r="H240" s="154">
        <v>4</v>
      </c>
      <c r="I240" s="154">
        <v>277.35000000000002</v>
      </c>
      <c r="J240" s="154">
        <f t="shared" si="30"/>
        <v>1109.4000000000001</v>
      </c>
      <c r="K240" s="155"/>
      <c r="L240" s="29"/>
      <c r="M240" s="156"/>
      <c r="N240" s="157" t="s">
        <v>38</v>
      </c>
      <c r="O240" s="158">
        <v>10.80402</v>
      </c>
      <c r="P240" s="158">
        <f t="shared" si="31"/>
        <v>43.216079999999998</v>
      </c>
      <c r="Q240" s="158">
        <v>7.4799999999999997E-4</v>
      </c>
      <c r="R240" s="158">
        <f t="shared" si="32"/>
        <v>2.9919999999999999E-3</v>
      </c>
      <c r="S240" s="158">
        <v>0</v>
      </c>
      <c r="T240" s="159">
        <f t="shared" si="33"/>
        <v>0</v>
      </c>
      <c r="AR240" s="160" t="s">
        <v>216</v>
      </c>
      <c r="AT240" s="160" t="s">
        <v>151</v>
      </c>
      <c r="AU240" s="160" t="s">
        <v>85</v>
      </c>
      <c r="AY240" s="16" t="s">
        <v>149</v>
      </c>
      <c r="BE240" s="161">
        <f t="shared" si="34"/>
        <v>0</v>
      </c>
      <c r="BF240" s="161">
        <f t="shared" si="35"/>
        <v>1109.4000000000001</v>
      </c>
      <c r="BG240" s="161">
        <f t="shared" si="36"/>
        <v>0</v>
      </c>
      <c r="BH240" s="161">
        <f t="shared" si="37"/>
        <v>0</v>
      </c>
      <c r="BI240" s="161">
        <f t="shared" si="38"/>
        <v>0</v>
      </c>
      <c r="BJ240" s="16" t="s">
        <v>85</v>
      </c>
      <c r="BK240" s="162">
        <f t="shared" si="39"/>
        <v>1109.4000000000001</v>
      </c>
      <c r="BL240" s="16" t="s">
        <v>216</v>
      </c>
      <c r="BM240" s="160" t="s">
        <v>1954</v>
      </c>
    </row>
    <row r="241" spans="2:65" s="28" customFormat="1" ht="24.15" customHeight="1">
      <c r="B241" s="149"/>
      <c r="C241" s="167" t="s">
        <v>772</v>
      </c>
      <c r="D241" s="167" t="s">
        <v>431</v>
      </c>
      <c r="E241" s="168" t="s">
        <v>1955</v>
      </c>
      <c r="F241" s="169" t="s">
        <v>1956</v>
      </c>
      <c r="G241" s="170" t="s">
        <v>250</v>
      </c>
      <c r="H241" s="171">
        <v>4</v>
      </c>
      <c r="I241" s="171">
        <v>620</v>
      </c>
      <c r="J241" s="171">
        <f t="shared" si="30"/>
        <v>2480</v>
      </c>
      <c r="K241" s="172"/>
      <c r="L241" s="173"/>
      <c r="M241" s="174"/>
      <c r="N241" s="175" t="s">
        <v>38</v>
      </c>
      <c r="O241" s="158">
        <v>0</v>
      </c>
      <c r="P241" s="158">
        <f t="shared" si="31"/>
        <v>0</v>
      </c>
      <c r="Q241" s="158">
        <v>5.2850000000000001E-2</v>
      </c>
      <c r="R241" s="158">
        <f t="shared" si="32"/>
        <v>0.2114</v>
      </c>
      <c r="S241" s="158">
        <v>0</v>
      </c>
      <c r="T241" s="159">
        <f t="shared" si="33"/>
        <v>0</v>
      </c>
      <c r="AR241" s="160" t="s">
        <v>280</v>
      </c>
      <c r="AT241" s="160" t="s">
        <v>431</v>
      </c>
      <c r="AU241" s="160" t="s">
        <v>85</v>
      </c>
      <c r="AY241" s="16" t="s">
        <v>149</v>
      </c>
      <c r="BE241" s="161">
        <f t="shared" si="34"/>
        <v>0</v>
      </c>
      <c r="BF241" s="161">
        <f t="shared" si="35"/>
        <v>2480</v>
      </c>
      <c r="BG241" s="161">
        <f t="shared" si="36"/>
        <v>0</v>
      </c>
      <c r="BH241" s="161">
        <f t="shared" si="37"/>
        <v>0</v>
      </c>
      <c r="BI241" s="161">
        <f t="shared" si="38"/>
        <v>0</v>
      </c>
      <c r="BJ241" s="16" t="s">
        <v>85</v>
      </c>
      <c r="BK241" s="162">
        <f t="shared" si="39"/>
        <v>2480</v>
      </c>
      <c r="BL241" s="16" t="s">
        <v>216</v>
      </c>
      <c r="BM241" s="160" t="s">
        <v>1957</v>
      </c>
    </row>
    <row r="242" spans="2:65" s="28" customFormat="1" ht="24.15" customHeight="1">
      <c r="B242" s="149"/>
      <c r="C242" s="150" t="s">
        <v>776</v>
      </c>
      <c r="D242" s="150" t="s">
        <v>151</v>
      </c>
      <c r="E242" s="151" t="s">
        <v>1958</v>
      </c>
      <c r="F242" s="152" t="s">
        <v>1959</v>
      </c>
      <c r="G242" s="153" t="s">
        <v>250</v>
      </c>
      <c r="H242" s="154">
        <v>13</v>
      </c>
      <c r="I242" s="154">
        <v>41.65</v>
      </c>
      <c r="J242" s="154">
        <f t="shared" si="30"/>
        <v>541.45000000000005</v>
      </c>
      <c r="K242" s="155"/>
      <c r="L242" s="29"/>
      <c r="M242" s="156"/>
      <c r="N242" s="157" t="s">
        <v>38</v>
      </c>
      <c r="O242" s="158">
        <v>1.4980800000000001</v>
      </c>
      <c r="P242" s="158">
        <f t="shared" si="31"/>
        <v>19.47504</v>
      </c>
      <c r="Q242" s="158">
        <v>2.7999999999999998E-4</v>
      </c>
      <c r="R242" s="158">
        <f t="shared" si="32"/>
        <v>3.6399999999999996E-3</v>
      </c>
      <c r="S242" s="158">
        <v>0</v>
      </c>
      <c r="T242" s="159">
        <f t="shared" si="33"/>
        <v>0</v>
      </c>
      <c r="AR242" s="160" t="s">
        <v>216</v>
      </c>
      <c r="AT242" s="160" t="s">
        <v>151</v>
      </c>
      <c r="AU242" s="160" t="s">
        <v>85</v>
      </c>
      <c r="AY242" s="16" t="s">
        <v>149</v>
      </c>
      <c r="BE242" s="161">
        <f t="shared" si="34"/>
        <v>0</v>
      </c>
      <c r="BF242" s="161">
        <f t="shared" si="35"/>
        <v>541.45000000000005</v>
      </c>
      <c r="BG242" s="161">
        <f t="shared" si="36"/>
        <v>0</v>
      </c>
      <c r="BH242" s="161">
        <f t="shared" si="37"/>
        <v>0</v>
      </c>
      <c r="BI242" s="161">
        <f t="shared" si="38"/>
        <v>0</v>
      </c>
      <c r="BJ242" s="16" t="s">
        <v>85</v>
      </c>
      <c r="BK242" s="162">
        <f t="shared" si="39"/>
        <v>541.45000000000005</v>
      </c>
      <c r="BL242" s="16" t="s">
        <v>216</v>
      </c>
      <c r="BM242" s="160" t="s">
        <v>1960</v>
      </c>
    </row>
    <row r="243" spans="2:65" s="28" customFormat="1" ht="21.75" customHeight="1">
      <c r="B243" s="149"/>
      <c r="C243" s="167" t="s">
        <v>778</v>
      </c>
      <c r="D243" s="167" t="s">
        <v>431</v>
      </c>
      <c r="E243" s="168" t="s">
        <v>1961</v>
      </c>
      <c r="F243" s="169" t="s">
        <v>1962</v>
      </c>
      <c r="G243" s="170" t="s">
        <v>250</v>
      </c>
      <c r="H243" s="171">
        <v>2</v>
      </c>
      <c r="I243" s="171">
        <v>100.96</v>
      </c>
      <c r="J243" s="171">
        <f t="shared" si="30"/>
        <v>201.92</v>
      </c>
      <c r="K243" s="172"/>
      <c r="L243" s="173"/>
      <c r="M243" s="174"/>
      <c r="N243" s="175" t="s">
        <v>38</v>
      </c>
      <c r="O243" s="158">
        <v>0</v>
      </c>
      <c r="P243" s="158">
        <f t="shared" si="31"/>
        <v>0</v>
      </c>
      <c r="Q243" s="158">
        <v>1.3599999999999999E-2</v>
      </c>
      <c r="R243" s="158">
        <f t="shared" si="32"/>
        <v>2.7199999999999998E-2</v>
      </c>
      <c r="S243" s="158">
        <v>0</v>
      </c>
      <c r="T243" s="159">
        <f t="shared" si="33"/>
        <v>0</v>
      </c>
      <c r="AR243" s="160" t="s">
        <v>280</v>
      </c>
      <c r="AT243" s="160" t="s">
        <v>431</v>
      </c>
      <c r="AU243" s="160" t="s">
        <v>85</v>
      </c>
      <c r="AY243" s="16" t="s">
        <v>149</v>
      </c>
      <c r="BE243" s="161">
        <f t="shared" si="34"/>
        <v>0</v>
      </c>
      <c r="BF243" s="161">
        <f t="shared" si="35"/>
        <v>201.92</v>
      </c>
      <c r="BG243" s="161">
        <f t="shared" si="36"/>
        <v>0</v>
      </c>
      <c r="BH243" s="161">
        <f t="shared" si="37"/>
        <v>0</v>
      </c>
      <c r="BI243" s="161">
        <f t="shared" si="38"/>
        <v>0</v>
      </c>
      <c r="BJ243" s="16" t="s">
        <v>85</v>
      </c>
      <c r="BK243" s="162">
        <f t="shared" si="39"/>
        <v>201.92</v>
      </c>
      <c r="BL243" s="16" t="s">
        <v>216</v>
      </c>
      <c r="BM243" s="160" t="s">
        <v>1963</v>
      </c>
    </row>
    <row r="244" spans="2:65" s="28" customFormat="1" ht="24.15" customHeight="1">
      <c r="B244" s="149"/>
      <c r="C244" s="167" t="s">
        <v>782</v>
      </c>
      <c r="D244" s="167" t="s">
        <v>431</v>
      </c>
      <c r="E244" s="168" t="s">
        <v>1964</v>
      </c>
      <c r="F244" s="169" t="s">
        <v>1965</v>
      </c>
      <c r="G244" s="170" t="s">
        <v>250</v>
      </c>
      <c r="H244" s="171">
        <v>2</v>
      </c>
      <c r="I244" s="171">
        <v>84.55</v>
      </c>
      <c r="J244" s="171">
        <f t="shared" si="30"/>
        <v>169.1</v>
      </c>
      <c r="K244" s="172"/>
      <c r="L244" s="173"/>
      <c r="M244" s="174"/>
      <c r="N244" s="175" t="s">
        <v>38</v>
      </c>
      <c r="O244" s="158">
        <v>0</v>
      </c>
      <c r="P244" s="158">
        <f t="shared" si="31"/>
        <v>0</v>
      </c>
      <c r="Q244" s="158">
        <v>8.8000000000000005E-3</v>
      </c>
      <c r="R244" s="158">
        <f t="shared" si="32"/>
        <v>1.7600000000000001E-2</v>
      </c>
      <c r="S244" s="158">
        <v>0</v>
      </c>
      <c r="T244" s="159">
        <f t="shared" si="33"/>
        <v>0</v>
      </c>
      <c r="AR244" s="160" t="s">
        <v>280</v>
      </c>
      <c r="AT244" s="160" t="s">
        <v>431</v>
      </c>
      <c r="AU244" s="160" t="s">
        <v>85</v>
      </c>
      <c r="AY244" s="16" t="s">
        <v>149</v>
      </c>
      <c r="BE244" s="161">
        <f t="shared" si="34"/>
        <v>0</v>
      </c>
      <c r="BF244" s="161">
        <f t="shared" si="35"/>
        <v>169.1</v>
      </c>
      <c r="BG244" s="161">
        <f t="shared" si="36"/>
        <v>0</v>
      </c>
      <c r="BH244" s="161">
        <f t="shared" si="37"/>
        <v>0</v>
      </c>
      <c r="BI244" s="161">
        <f t="shared" si="38"/>
        <v>0</v>
      </c>
      <c r="BJ244" s="16" t="s">
        <v>85</v>
      </c>
      <c r="BK244" s="162">
        <f t="shared" si="39"/>
        <v>169.1</v>
      </c>
      <c r="BL244" s="16" t="s">
        <v>216</v>
      </c>
      <c r="BM244" s="160" t="s">
        <v>1966</v>
      </c>
    </row>
    <row r="245" spans="2:65" s="28" customFormat="1" ht="24.15" customHeight="1">
      <c r="B245" s="149"/>
      <c r="C245" s="167" t="s">
        <v>786</v>
      </c>
      <c r="D245" s="167" t="s">
        <v>431</v>
      </c>
      <c r="E245" s="168" t="s">
        <v>1967</v>
      </c>
      <c r="F245" s="169" t="s">
        <v>1968</v>
      </c>
      <c r="G245" s="170" t="s">
        <v>250</v>
      </c>
      <c r="H245" s="171">
        <v>9</v>
      </c>
      <c r="I245" s="171">
        <v>90.83</v>
      </c>
      <c r="J245" s="171">
        <f t="shared" si="30"/>
        <v>817.47</v>
      </c>
      <c r="K245" s="172"/>
      <c r="L245" s="173"/>
      <c r="M245" s="174"/>
      <c r="N245" s="175" t="s">
        <v>38</v>
      </c>
      <c r="O245" s="158">
        <v>0</v>
      </c>
      <c r="P245" s="158">
        <f t="shared" si="31"/>
        <v>0</v>
      </c>
      <c r="Q245" s="158">
        <v>0.02</v>
      </c>
      <c r="R245" s="158">
        <f t="shared" si="32"/>
        <v>0.18</v>
      </c>
      <c r="S245" s="158">
        <v>0</v>
      </c>
      <c r="T245" s="159">
        <f t="shared" si="33"/>
        <v>0</v>
      </c>
      <c r="AR245" s="160" t="s">
        <v>280</v>
      </c>
      <c r="AT245" s="160" t="s">
        <v>431</v>
      </c>
      <c r="AU245" s="160" t="s">
        <v>85</v>
      </c>
      <c r="AY245" s="16" t="s">
        <v>149</v>
      </c>
      <c r="BE245" s="161">
        <f t="shared" si="34"/>
        <v>0</v>
      </c>
      <c r="BF245" s="161">
        <f t="shared" si="35"/>
        <v>817.47</v>
      </c>
      <c r="BG245" s="161">
        <f t="shared" si="36"/>
        <v>0</v>
      </c>
      <c r="BH245" s="161">
        <f t="shared" si="37"/>
        <v>0</v>
      </c>
      <c r="BI245" s="161">
        <f t="shared" si="38"/>
        <v>0</v>
      </c>
      <c r="BJ245" s="16" t="s">
        <v>85</v>
      </c>
      <c r="BK245" s="162">
        <f t="shared" si="39"/>
        <v>817.47</v>
      </c>
      <c r="BL245" s="16" t="s">
        <v>216</v>
      </c>
      <c r="BM245" s="160" t="s">
        <v>1969</v>
      </c>
    </row>
    <row r="246" spans="2:65" s="28" customFormat="1" ht="33" customHeight="1">
      <c r="B246" s="149"/>
      <c r="C246" s="150" t="s">
        <v>790</v>
      </c>
      <c r="D246" s="150" t="s">
        <v>151</v>
      </c>
      <c r="E246" s="151" t="s">
        <v>1970</v>
      </c>
      <c r="F246" s="152" t="s">
        <v>1971</v>
      </c>
      <c r="G246" s="153" t="s">
        <v>250</v>
      </c>
      <c r="H246" s="154">
        <v>2</v>
      </c>
      <c r="I246" s="154">
        <v>23.33</v>
      </c>
      <c r="J246" s="154">
        <f t="shared" si="30"/>
        <v>46.66</v>
      </c>
      <c r="K246" s="155"/>
      <c r="L246" s="29"/>
      <c r="M246" s="156"/>
      <c r="N246" s="157" t="s">
        <v>38</v>
      </c>
      <c r="O246" s="158">
        <v>0.69099999999999995</v>
      </c>
      <c r="P246" s="158">
        <f t="shared" si="31"/>
        <v>1.3819999999999999</v>
      </c>
      <c r="Q246" s="158">
        <v>6.8999999999999997E-4</v>
      </c>
      <c r="R246" s="158">
        <f t="shared" si="32"/>
        <v>1.3799999999999999E-3</v>
      </c>
      <c r="S246" s="158">
        <v>0</v>
      </c>
      <c r="T246" s="159">
        <f t="shared" si="33"/>
        <v>0</v>
      </c>
      <c r="AR246" s="160" t="s">
        <v>216</v>
      </c>
      <c r="AT246" s="160" t="s">
        <v>151</v>
      </c>
      <c r="AU246" s="160" t="s">
        <v>85</v>
      </c>
      <c r="AY246" s="16" t="s">
        <v>149</v>
      </c>
      <c r="BE246" s="161">
        <f t="shared" si="34"/>
        <v>0</v>
      </c>
      <c r="BF246" s="161">
        <f t="shared" si="35"/>
        <v>46.66</v>
      </c>
      <c r="BG246" s="161">
        <f t="shared" si="36"/>
        <v>0</v>
      </c>
      <c r="BH246" s="161">
        <f t="shared" si="37"/>
        <v>0</v>
      </c>
      <c r="BI246" s="161">
        <f t="shared" si="38"/>
        <v>0</v>
      </c>
      <c r="BJ246" s="16" t="s">
        <v>85</v>
      </c>
      <c r="BK246" s="162">
        <f t="shared" si="39"/>
        <v>46.66</v>
      </c>
      <c r="BL246" s="16" t="s">
        <v>216</v>
      </c>
      <c r="BM246" s="160" t="s">
        <v>1972</v>
      </c>
    </row>
    <row r="247" spans="2:65" s="28" customFormat="1" ht="24.15" customHeight="1">
      <c r="B247" s="149"/>
      <c r="C247" s="167" t="s">
        <v>794</v>
      </c>
      <c r="D247" s="167" t="s">
        <v>431</v>
      </c>
      <c r="E247" s="168" t="s">
        <v>1973</v>
      </c>
      <c r="F247" s="169" t="s">
        <v>1974</v>
      </c>
      <c r="G247" s="170" t="s">
        <v>250</v>
      </c>
      <c r="H247" s="171">
        <v>2</v>
      </c>
      <c r="I247" s="171">
        <v>87.32</v>
      </c>
      <c r="J247" s="171">
        <f t="shared" si="30"/>
        <v>174.64</v>
      </c>
      <c r="K247" s="172"/>
      <c r="L247" s="173"/>
      <c r="M247" s="174"/>
      <c r="N247" s="175" t="s">
        <v>38</v>
      </c>
      <c r="O247" s="158">
        <v>0</v>
      </c>
      <c r="P247" s="158">
        <f t="shared" si="31"/>
        <v>0</v>
      </c>
      <c r="Q247" s="158">
        <v>4.3499999999999997E-3</v>
      </c>
      <c r="R247" s="158">
        <f t="shared" si="32"/>
        <v>8.6999999999999994E-3</v>
      </c>
      <c r="S247" s="158">
        <v>0</v>
      </c>
      <c r="T247" s="159">
        <f t="shared" si="33"/>
        <v>0</v>
      </c>
      <c r="AR247" s="160" t="s">
        <v>280</v>
      </c>
      <c r="AT247" s="160" t="s">
        <v>431</v>
      </c>
      <c r="AU247" s="160" t="s">
        <v>85</v>
      </c>
      <c r="AY247" s="16" t="s">
        <v>149</v>
      </c>
      <c r="BE247" s="161">
        <f t="shared" si="34"/>
        <v>0</v>
      </c>
      <c r="BF247" s="161">
        <f t="shared" si="35"/>
        <v>174.64</v>
      </c>
      <c r="BG247" s="161">
        <f t="shared" si="36"/>
        <v>0</v>
      </c>
      <c r="BH247" s="161">
        <f t="shared" si="37"/>
        <v>0</v>
      </c>
      <c r="BI247" s="161">
        <f t="shared" si="38"/>
        <v>0</v>
      </c>
      <c r="BJ247" s="16" t="s">
        <v>85</v>
      </c>
      <c r="BK247" s="162">
        <f t="shared" si="39"/>
        <v>174.64</v>
      </c>
      <c r="BL247" s="16" t="s">
        <v>216</v>
      </c>
      <c r="BM247" s="160" t="s">
        <v>1975</v>
      </c>
    </row>
    <row r="248" spans="2:65" s="28" customFormat="1" ht="24.15" customHeight="1">
      <c r="B248" s="149"/>
      <c r="C248" s="150" t="s">
        <v>798</v>
      </c>
      <c r="D248" s="150" t="s">
        <v>151</v>
      </c>
      <c r="E248" s="151" t="s">
        <v>1976</v>
      </c>
      <c r="F248" s="152" t="s">
        <v>1977</v>
      </c>
      <c r="G248" s="153" t="s">
        <v>250</v>
      </c>
      <c r="H248" s="154">
        <v>2</v>
      </c>
      <c r="I248" s="154">
        <v>13.08</v>
      </c>
      <c r="J248" s="154">
        <f t="shared" si="30"/>
        <v>26.16</v>
      </c>
      <c r="K248" s="155"/>
      <c r="L248" s="29"/>
      <c r="M248" s="156"/>
      <c r="N248" s="157" t="s">
        <v>38</v>
      </c>
      <c r="O248" s="158">
        <v>0.59699999999999998</v>
      </c>
      <c r="P248" s="158">
        <f t="shared" si="31"/>
        <v>1.194</v>
      </c>
      <c r="Q248" s="158">
        <v>0</v>
      </c>
      <c r="R248" s="158">
        <f t="shared" si="32"/>
        <v>0</v>
      </c>
      <c r="S248" s="158">
        <v>0</v>
      </c>
      <c r="T248" s="159">
        <f t="shared" si="33"/>
        <v>0</v>
      </c>
      <c r="AR248" s="160" t="s">
        <v>216</v>
      </c>
      <c r="AT248" s="160" t="s">
        <v>151</v>
      </c>
      <c r="AU248" s="160" t="s">
        <v>85</v>
      </c>
      <c r="AY248" s="16" t="s">
        <v>149</v>
      </c>
      <c r="BE248" s="161">
        <f t="shared" si="34"/>
        <v>0</v>
      </c>
      <c r="BF248" s="161">
        <f t="shared" si="35"/>
        <v>26.16</v>
      </c>
      <c r="BG248" s="161">
        <f t="shared" si="36"/>
        <v>0</v>
      </c>
      <c r="BH248" s="161">
        <f t="shared" si="37"/>
        <v>0</v>
      </c>
      <c r="BI248" s="161">
        <f t="shared" si="38"/>
        <v>0</v>
      </c>
      <c r="BJ248" s="16" t="s">
        <v>85</v>
      </c>
      <c r="BK248" s="162">
        <f t="shared" si="39"/>
        <v>26.16</v>
      </c>
      <c r="BL248" s="16" t="s">
        <v>216</v>
      </c>
      <c r="BM248" s="160" t="s">
        <v>1978</v>
      </c>
    </row>
    <row r="249" spans="2:65" s="28" customFormat="1" ht="24.15" customHeight="1">
      <c r="B249" s="149"/>
      <c r="C249" s="150" t="s">
        <v>802</v>
      </c>
      <c r="D249" s="150" t="s">
        <v>151</v>
      </c>
      <c r="E249" s="151" t="s">
        <v>1979</v>
      </c>
      <c r="F249" s="152" t="s">
        <v>1980</v>
      </c>
      <c r="G249" s="153" t="s">
        <v>250</v>
      </c>
      <c r="H249" s="154">
        <v>1</v>
      </c>
      <c r="I249" s="154">
        <v>23.89</v>
      </c>
      <c r="J249" s="154">
        <f t="shared" si="30"/>
        <v>23.89</v>
      </c>
      <c r="K249" s="155"/>
      <c r="L249" s="29"/>
      <c r="M249" s="156"/>
      <c r="N249" s="157" t="s">
        <v>38</v>
      </c>
      <c r="O249" s="158">
        <v>0.71186000000000005</v>
      </c>
      <c r="P249" s="158">
        <f t="shared" si="31"/>
        <v>0.71186000000000005</v>
      </c>
      <c r="Q249" s="158">
        <v>7.2999999999999996E-4</v>
      </c>
      <c r="R249" s="158">
        <f t="shared" si="32"/>
        <v>7.2999999999999996E-4</v>
      </c>
      <c r="S249" s="158">
        <v>0</v>
      </c>
      <c r="T249" s="159">
        <f t="shared" si="33"/>
        <v>0</v>
      </c>
      <c r="AR249" s="160" t="s">
        <v>216</v>
      </c>
      <c r="AT249" s="160" t="s">
        <v>151</v>
      </c>
      <c r="AU249" s="160" t="s">
        <v>85</v>
      </c>
      <c r="AY249" s="16" t="s">
        <v>149</v>
      </c>
      <c r="BE249" s="161">
        <f t="shared" si="34"/>
        <v>0</v>
      </c>
      <c r="BF249" s="161">
        <f t="shared" si="35"/>
        <v>23.89</v>
      </c>
      <c r="BG249" s="161">
        <f t="shared" si="36"/>
        <v>0</v>
      </c>
      <c r="BH249" s="161">
        <f t="shared" si="37"/>
        <v>0</v>
      </c>
      <c r="BI249" s="161">
        <f t="shared" si="38"/>
        <v>0</v>
      </c>
      <c r="BJ249" s="16" t="s">
        <v>85</v>
      </c>
      <c r="BK249" s="162">
        <f t="shared" si="39"/>
        <v>23.89</v>
      </c>
      <c r="BL249" s="16" t="s">
        <v>216</v>
      </c>
      <c r="BM249" s="160" t="s">
        <v>1981</v>
      </c>
    </row>
    <row r="250" spans="2:65" s="28" customFormat="1" ht="16.5" customHeight="1">
      <c r="B250" s="149"/>
      <c r="C250" s="167" t="s">
        <v>806</v>
      </c>
      <c r="D250" s="167" t="s">
        <v>431</v>
      </c>
      <c r="E250" s="168" t="s">
        <v>1982</v>
      </c>
      <c r="F250" s="169" t="s">
        <v>1983</v>
      </c>
      <c r="G250" s="170" t="s">
        <v>250</v>
      </c>
      <c r="H250" s="171">
        <v>1</v>
      </c>
      <c r="I250" s="171">
        <v>214.35</v>
      </c>
      <c r="J250" s="171">
        <f t="shared" si="30"/>
        <v>214.35</v>
      </c>
      <c r="K250" s="172"/>
      <c r="L250" s="173"/>
      <c r="M250" s="174"/>
      <c r="N250" s="175" t="s">
        <v>38</v>
      </c>
      <c r="O250" s="158">
        <v>0</v>
      </c>
      <c r="P250" s="158">
        <f t="shared" si="31"/>
        <v>0</v>
      </c>
      <c r="Q250" s="158">
        <v>1.8499999999999999E-2</v>
      </c>
      <c r="R250" s="158">
        <f t="shared" si="32"/>
        <v>1.8499999999999999E-2</v>
      </c>
      <c r="S250" s="158">
        <v>0</v>
      </c>
      <c r="T250" s="159">
        <f t="shared" si="33"/>
        <v>0</v>
      </c>
      <c r="AR250" s="160" t="s">
        <v>280</v>
      </c>
      <c r="AT250" s="160" t="s">
        <v>431</v>
      </c>
      <c r="AU250" s="160" t="s">
        <v>85</v>
      </c>
      <c r="AY250" s="16" t="s">
        <v>149</v>
      </c>
      <c r="BE250" s="161">
        <f t="shared" si="34"/>
        <v>0</v>
      </c>
      <c r="BF250" s="161">
        <f t="shared" si="35"/>
        <v>214.35</v>
      </c>
      <c r="BG250" s="161">
        <f t="shared" si="36"/>
        <v>0</v>
      </c>
      <c r="BH250" s="161">
        <f t="shared" si="37"/>
        <v>0</v>
      </c>
      <c r="BI250" s="161">
        <f t="shared" si="38"/>
        <v>0</v>
      </c>
      <c r="BJ250" s="16" t="s">
        <v>85</v>
      </c>
      <c r="BK250" s="162">
        <f t="shared" si="39"/>
        <v>214.35</v>
      </c>
      <c r="BL250" s="16" t="s">
        <v>216</v>
      </c>
      <c r="BM250" s="160" t="s">
        <v>1984</v>
      </c>
    </row>
    <row r="251" spans="2:65" s="28" customFormat="1" ht="24.15" customHeight="1">
      <c r="B251" s="149"/>
      <c r="C251" s="150" t="s">
        <v>810</v>
      </c>
      <c r="D251" s="150" t="s">
        <v>151</v>
      </c>
      <c r="E251" s="151" t="s">
        <v>1985</v>
      </c>
      <c r="F251" s="152" t="s">
        <v>1986</v>
      </c>
      <c r="G251" s="153" t="s">
        <v>250</v>
      </c>
      <c r="H251" s="154">
        <v>1</v>
      </c>
      <c r="I251" s="154">
        <v>12.67</v>
      </c>
      <c r="J251" s="154">
        <f t="shared" si="30"/>
        <v>12.67</v>
      </c>
      <c r="K251" s="155"/>
      <c r="L251" s="29"/>
      <c r="M251" s="156"/>
      <c r="N251" s="157" t="s">
        <v>38</v>
      </c>
      <c r="O251" s="158">
        <v>0.49991999999999998</v>
      </c>
      <c r="P251" s="158">
        <f t="shared" si="31"/>
        <v>0.49991999999999998</v>
      </c>
      <c r="Q251" s="158">
        <v>0</v>
      </c>
      <c r="R251" s="158">
        <f t="shared" si="32"/>
        <v>0</v>
      </c>
      <c r="S251" s="158">
        <v>0</v>
      </c>
      <c r="T251" s="159">
        <f t="shared" si="33"/>
        <v>0</v>
      </c>
      <c r="AR251" s="160" t="s">
        <v>216</v>
      </c>
      <c r="AT251" s="160" t="s">
        <v>151</v>
      </c>
      <c r="AU251" s="160" t="s">
        <v>85</v>
      </c>
      <c r="AY251" s="16" t="s">
        <v>149</v>
      </c>
      <c r="BE251" s="161">
        <f t="shared" si="34"/>
        <v>0</v>
      </c>
      <c r="BF251" s="161">
        <f t="shared" si="35"/>
        <v>12.67</v>
      </c>
      <c r="BG251" s="161">
        <f t="shared" si="36"/>
        <v>0</v>
      </c>
      <c r="BH251" s="161">
        <f t="shared" si="37"/>
        <v>0</v>
      </c>
      <c r="BI251" s="161">
        <f t="shared" si="38"/>
        <v>0</v>
      </c>
      <c r="BJ251" s="16" t="s">
        <v>85</v>
      </c>
      <c r="BK251" s="162">
        <f t="shared" si="39"/>
        <v>12.67</v>
      </c>
      <c r="BL251" s="16" t="s">
        <v>216</v>
      </c>
      <c r="BM251" s="160" t="s">
        <v>1987</v>
      </c>
    </row>
    <row r="252" spans="2:65" s="28" customFormat="1" ht="24.15" customHeight="1">
      <c r="B252" s="149"/>
      <c r="C252" s="167" t="s">
        <v>814</v>
      </c>
      <c r="D252" s="167" t="s">
        <v>431</v>
      </c>
      <c r="E252" s="168" t="s">
        <v>1988</v>
      </c>
      <c r="F252" s="169" t="s">
        <v>1989</v>
      </c>
      <c r="G252" s="170" t="s">
        <v>250</v>
      </c>
      <c r="H252" s="171">
        <v>1</v>
      </c>
      <c r="I252" s="171">
        <v>1065.1099999999999</v>
      </c>
      <c r="J252" s="171">
        <f t="shared" si="30"/>
        <v>1065.1099999999999</v>
      </c>
      <c r="K252" s="172"/>
      <c r="L252" s="173"/>
      <c r="M252" s="174"/>
      <c r="N252" s="175" t="s">
        <v>38</v>
      </c>
      <c r="O252" s="158">
        <v>0</v>
      </c>
      <c r="P252" s="158">
        <f t="shared" si="31"/>
        <v>0</v>
      </c>
      <c r="Q252" s="158">
        <v>1.4400000000000001E-3</v>
      </c>
      <c r="R252" s="158">
        <f t="shared" si="32"/>
        <v>1.4400000000000001E-3</v>
      </c>
      <c r="S252" s="158">
        <v>0</v>
      </c>
      <c r="T252" s="159">
        <f t="shared" si="33"/>
        <v>0</v>
      </c>
      <c r="AR252" s="160" t="s">
        <v>280</v>
      </c>
      <c r="AT252" s="160" t="s">
        <v>431</v>
      </c>
      <c r="AU252" s="160" t="s">
        <v>85</v>
      </c>
      <c r="AY252" s="16" t="s">
        <v>149</v>
      </c>
      <c r="BE252" s="161">
        <f t="shared" si="34"/>
        <v>0</v>
      </c>
      <c r="BF252" s="161">
        <f t="shared" si="35"/>
        <v>1065.1099999999999</v>
      </c>
      <c r="BG252" s="161">
        <f t="shared" si="36"/>
        <v>0</v>
      </c>
      <c r="BH252" s="161">
        <f t="shared" si="37"/>
        <v>0</v>
      </c>
      <c r="BI252" s="161">
        <f t="shared" si="38"/>
        <v>0</v>
      </c>
      <c r="BJ252" s="16" t="s">
        <v>85</v>
      </c>
      <c r="BK252" s="162">
        <f t="shared" si="39"/>
        <v>1065.1099999999999</v>
      </c>
      <c r="BL252" s="16" t="s">
        <v>216</v>
      </c>
      <c r="BM252" s="160" t="s">
        <v>1990</v>
      </c>
    </row>
    <row r="253" spans="2:65" s="28" customFormat="1" ht="21.75" customHeight="1">
      <c r="B253" s="149"/>
      <c r="C253" s="150" t="s">
        <v>818</v>
      </c>
      <c r="D253" s="150" t="s">
        <v>151</v>
      </c>
      <c r="E253" s="151" t="s">
        <v>1991</v>
      </c>
      <c r="F253" s="152" t="s">
        <v>1992</v>
      </c>
      <c r="G253" s="153" t="s">
        <v>250</v>
      </c>
      <c r="H253" s="154">
        <v>42</v>
      </c>
      <c r="I253" s="154">
        <v>7.42</v>
      </c>
      <c r="J253" s="154">
        <f t="shared" si="30"/>
        <v>311.64</v>
      </c>
      <c r="K253" s="155"/>
      <c r="L253" s="29"/>
      <c r="M253" s="156"/>
      <c r="N253" s="157" t="s">
        <v>38</v>
      </c>
      <c r="O253" s="158">
        <v>0.21443000000000001</v>
      </c>
      <c r="P253" s="158">
        <f t="shared" si="31"/>
        <v>9.0060599999999997</v>
      </c>
      <c r="Q253" s="158">
        <v>8.0000000000000007E-5</v>
      </c>
      <c r="R253" s="158">
        <f t="shared" si="32"/>
        <v>3.3600000000000001E-3</v>
      </c>
      <c r="S253" s="158">
        <v>0</v>
      </c>
      <c r="T253" s="159">
        <f t="shared" si="33"/>
        <v>0</v>
      </c>
      <c r="AR253" s="160" t="s">
        <v>216</v>
      </c>
      <c r="AT253" s="160" t="s">
        <v>151</v>
      </c>
      <c r="AU253" s="160" t="s">
        <v>85</v>
      </c>
      <c r="AY253" s="16" t="s">
        <v>149</v>
      </c>
      <c r="BE253" s="161">
        <f t="shared" si="34"/>
        <v>0</v>
      </c>
      <c r="BF253" s="161">
        <f t="shared" si="35"/>
        <v>311.64</v>
      </c>
      <c r="BG253" s="161">
        <f t="shared" si="36"/>
        <v>0</v>
      </c>
      <c r="BH253" s="161">
        <f t="shared" si="37"/>
        <v>0</v>
      </c>
      <c r="BI253" s="161">
        <f t="shared" si="38"/>
        <v>0</v>
      </c>
      <c r="BJ253" s="16" t="s">
        <v>85</v>
      </c>
      <c r="BK253" s="162">
        <f t="shared" si="39"/>
        <v>311.64</v>
      </c>
      <c r="BL253" s="16" t="s">
        <v>216</v>
      </c>
      <c r="BM253" s="160" t="s">
        <v>1993</v>
      </c>
    </row>
    <row r="254" spans="2:65" s="28" customFormat="1" ht="37.799999999999997" customHeight="1">
      <c r="B254" s="149"/>
      <c r="C254" s="167" t="s">
        <v>820</v>
      </c>
      <c r="D254" s="167" t="s">
        <v>431</v>
      </c>
      <c r="E254" s="168" t="s">
        <v>1994</v>
      </c>
      <c r="F254" s="169" t="s">
        <v>1995</v>
      </c>
      <c r="G254" s="170" t="s">
        <v>250</v>
      </c>
      <c r="H254" s="171">
        <v>42</v>
      </c>
      <c r="I254" s="171">
        <v>8.8699999999999992</v>
      </c>
      <c r="J254" s="171">
        <f t="shared" si="30"/>
        <v>372.54</v>
      </c>
      <c r="K254" s="172"/>
      <c r="L254" s="173"/>
      <c r="M254" s="174"/>
      <c r="N254" s="175" t="s">
        <v>38</v>
      </c>
      <c r="O254" s="158">
        <v>0</v>
      </c>
      <c r="P254" s="158">
        <f t="shared" si="31"/>
        <v>0</v>
      </c>
      <c r="Q254" s="158">
        <v>2.4000000000000001E-4</v>
      </c>
      <c r="R254" s="158">
        <f t="shared" si="32"/>
        <v>1.008E-2</v>
      </c>
      <c r="S254" s="158">
        <v>0</v>
      </c>
      <c r="T254" s="159">
        <f t="shared" si="33"/>
        <v>0</v>
      </c>
      <c r="AR254" s="160" t="s">
        <v>280</v>
      </c>
      <c r="AT254" s="160" t="s">
        <v>431</v>
      </c>
      <c r="AU254" s="160" t="s">
        <v>85</v>
      </c>
      <c r="AY254" s="16" t="s">
        <v>149</v>
      </c>
      <c r="BE254" s="161">
        <f t="shared" si="34"/>
        <v>0</v>
      </c>
      <c r="BF254" s="161">
        <f t="shared" si="35"/>
        <v>372.54</v>
      </c>
      <c r="BG254" s="161">
        <f t="shared" si="36"/>
        <v>0</v>
      </c>
      <c r="BH254" s="161">
        <f t="shared" si="37"/>
        <v>0</v>
      </c>
      <c r="BI254" s="161">
        <f t="shared" si="38"/>
        <v>0</v>
      </c>
      <c r="BJ254" s="16" t="s">
        <v>85</v>
      </c>
      <c r="BK254" s="162">
        <f t="shared" si="39"/>
        <v>372.54</v>
      </c>
      <c r="BL254" s="16" t="s">
        <v>216</v>
      </c>
      <c r="BM254" s="160" t="s">
        <v>1996</v>
      </c>
    </row>
    <row r="255" spans="2:65" s="28" customFormat="1" ht="24.15" customHeight="1">
      <c r="B255" s="149"/>
      <c r="C255" s="167" t="s">
        <v>824</v>
      </c>
      <c r="D255" s="167" t="s">
        <v>431</v>
      </c>
      <c r="E255" s="168" t="s">
        <v>1997</v>
      </c>
      <c r="F255" s="169" t="s">
        <v>1998</v>
      </c>
      <c r="G255" s="170" t="s">
        <v>250</v>
      </c>
      <c r="H255" s="171">
        <v>50</v>
      </c>
      <c r="I255" s="171">
        <v>5.64</v>
      </c>
      <c r="J255" s="171">
        <f t="shared" si="30"/>
        <v>282</v>
      </c>
      <c r="K255" s="172"/>
      <c r="L255" s="173"/>
      <c r="M255" s="174"/>
      <c r="N255" s="175" t="s">
        <v>38</v>
      </c>
      <c r="O255" s="158">
        <v>0</v>
      </c>
      <c r="P255" s="158">
        <f t="shared" si="31"/>
        <v>0</v>
      </c>
      <c r="Q255" s="158">
        <v>1.2999999999999999E-4</v>
      </c>
      <c r="R255" s="158">
        <f t="shared" si="32"/>
        <v>6.4999999999999997E-3</v>
      </c>
      <c r="S255" s="158">
        <v>0</v>
      </c>
      <c r="T255" s="159">
        <f t="shared" si="33"/>
        <v>0</v>
      </c>
      <c r="AR255" s="160" t="s">
        <v>280</v>
      </c>
      <c r="AT255" s="160" t="s">
        <v>431</v>
      </c>
      <c r="AU255" s="160" t="s">
        <v>85</v>
      </c>
      <c r="AY255" s="16" t="s">
        <v>149</v>
      </c>
      <c r="BE255" s="161">
        <f t="shared" si="34"/>
        <v>0</v>
      </c>
      <c r="BF255" s="161">
        <f t="shared" si="35"/>
        <v>282</v>
      </c>
      <c r="BG255" s="161">
        <f t="shared" si="36"/>
        <v>0</v>
      </c>
      <c r="BH255" s="161">
        <f t="shared" si="37"/>
        <v>0</v>
      </c>
      <c r="BI255" s="161">
        <f t="shared" si="38"/>
        <v>0</v>
      </c>
      <c r="BJ255" s="16" t="s">
        <v>85</v>
      </c>
      <c r="BK255" s="162">
        <f t="shared" si="39"/>
        <v>282</v>
      </c>
      <c r="BL255" s="16" t="s">
        <v>216</v>
      </c>
      <c r="BM255" s="160" t="s">
        <v>1999</v>
      </c>
    </row>
    <row r="256" spans="2:65" s="28" customFormat="1" ht="24.15" customHeight="1">
      <c r="B256" s="149"/>
      <c r="C256" s="167" t="s">
        <v>828</v>
      </c>
      <c r="D256" s="167" t="s">
        <v>431</v>
      </c>
      <c r="E256" s="168" t="s">
        <v>2000</v>
      </c>
      <c r="F256" s="169" t="s">
        <v>2001</v>
      </c>
      <c r="G256" s="170" t="s">
        <v>250</v>
      </c>
      <c r="H256" s="171">
        <v>2</v>
      </c>
      <c r="I256" s="171">
        <v>6.72</v>
      </c>
      <c r="J256" s="171">
        <f t="shared" si="30"/>
        <v>13.44</v>
      </c>
      <c r="K256" s="172"/>
      <c r="L256" s="173"/>
      <c r="M256" s="174"/>
      <c r="N256" s="175" t="s">
        <v>38</v>
      </c>
      <c r="O256" s="158">
        <v>0</v>
      </c>
      <c r="P256" s="158">
        <f t="shared" si="31"/>
        <v>0</v>
      </c>
      <c r="Q256" s="158">
        <v>1.2999999999999999E-4</v>
      </c>
      <c r="R256" s="158">
        <f t="shared" si="32"/>
        <v>2.5999999999999998E-4</v>
      </c>
      <c r="S256" s="158">
        <v>0</v>
      </c>
      <c r="T256" s="159">
        <f t="shared" si="33"/>
        <v>0</v>
      </c>
      <c r="AR256" s="160" t="s">
        <v>280</v>
      </c>
      <c r="AT256" s="160" t="s">
        <v>431</v>
      </c>
      <c r="AU256" s="160" t="s">
        <v>85</v>
      </c>
      <c r="AY256" s="16" t="s">
        <v>149</v>
      </c>
      <c r="BE256" s="161">
        <f t="shared" si="34"/>
        <v>0</v>
      </c>
      <c r="BF256" s="161">
        <f t="shared" si="35"/>
        <v>13.44</v>
      </c>
      <c r="BG256" s="161">
        <f t="shared" si="36"/>
        <v>0</v>
      </c>
      <c r="BH256" s="161">
        <f t="shared" si="37"/>
        <v>0</v>
      </c>
      <c r="BI256" s="161">
        <f t="shared" si="38"/>
        <v>0</v>
      </c>
      <c r="BJ256" s="16" t="s">
        <v>85</v>
      </c>
      <c r="BK256" s="162">
        <f t="shared" si="39"/>
        <v>13.44</v>
      </c>
      <c r="BL256" s="16" t="s">
        <v>216</v>
      </c>
      <c r="BM256" s="160" t="s">
        <v>2002</v>
      </c>
    </row>
    <row r="257" spans="2:65" s="28" customFormat="1" ht="33" customHeight="1">
      <c r="B257" s="149"/>
      <c r="C257" s="150" t="s">
        <v>832</v>
      </c>
      <c r="D257" s="150" t="s">
        <v>151</v>
      </c>
      <c r="E257" s="151" t="s">
        <v>2003</v>
      </c>
      <c r="F257" s="152" t="s">
        <v>2004</v>
      </c>
      <c r="G257" s="153" t="s">
        <v>250</v>
      </c>
      <c r="H257" s="154">
        <v>17</v>
      </c>
      <c r="I257" s="154">
        <v>16.66</v>
      </c>
      <c r="J257" s="154">
        <f t="shared" si="30"/>
        <v>283.22000000000003</v>
      </c>
      <c r="K257" s="155"/>
      <c r="L257" s="29"/>
      <c r="M257" s="156"/>
      <c r="N257" s="157" t="s">
        <v>38</v>
      </c>
      <c r="O257" s="158">
        <v>0.53200000000000003</v>
      </c>
      <c r="P257" s="158">
        <f t="shared" si="31"/>
        <v>9.0440000000000005</v>
      </c>
      <c r="Q257" s="158">
        <v>1E-4</v>
      </c>
      <c r="R257" s="158">
        <f t="shared" si="32"/>
        <v>1.7000000000000001E-3</v>
      </c>
      <c r="S257" s="158">
        <v>0</v>
      </c>
      <c r="T257" s="159">
        <f t="shared" si="33"/>
        <v>0</v>
      </c>
      <c r="AR257" s="160" t="s">
        <v>216</v>
      </c>
      <c r="AT257" s="160" t="s">
        <v>151</v>
      </c>
      <c r="AU257" s="160" t="s">
        <v>85</v>
      </c>
      <c r="AY257" s="16" t="s">
        <v>149</v>
      </c>
      <c r="BE257" s="161">
        <f t="shared" si="34"/>
        <v>0</v>
      </c>
      <c r="BF257" s="161">
        <f t="shared" si="35"/>
        <v>283.22000000000003</v>
      </c>
      <c r="BG257" s="161">
        <f t="shared" si="36"/>
        <v>0</v>
      </c>
      <c r="BH257" s="161">
        <f t="shared" si="37"/>
        <v>0</v>
      </c>
      <c r="BI257" s="161">
        <f t="shared" si="38"/>
        <v>0</v>
      </c>
      <c r="BJ257" s="16" t="s">
        <v>85</v>
      </c>
      <c r="BK257" s="162">
        <f t="shared" si="39"/>
        <v>283.22000000000003</v>
      </c>
      <c r="BL257" s="16" t="s">
        <v>216</v>
      </c>
      <c r="BM257" s="160" t="s">
        <v>2005</v>
      </c>
    </row>
    <row r="258" spans="2:65" s="28" customFormat="1" ht="16.5" customHeight="1">
      <c r="B258" s="149"/>
      <c r="C258" s="167" t="s">
        <v>838</v>
      </c>
      <c r="D258" s="167" t="s">
        <v>431</v>
      </c>
      <c r="E258" s="168" t="s">
        <v>2006</v>
      </c>
      <c r="F258" s="169" t="s">
        <v>2007</v>
      </c>
      <c r="G258" s="170" t="s">
        <v>250</v>
      </c>
      <c r="H258" s="171">
        <v>3</v>
      </c>
      <c r="I258" s="171">
        <v>71.13</v>
      </c>
      <c r="J258" s="171">
        <f t="shared" si="30"/>
        <v>213.39</v>
      </c>
      <c r="K258" s="172"/>
      <c r="L258" s="173"/>
      <c r="M258" s="174"/>
      <c r="N258" s="175" t="s">
        <v>38</v>
      </c>
      <c r="O258" s="158">
        <v>0</v>
      </c>
      <c r="P258" s="158">
        <f t="shared" si="31"/>
        <v>0</v>
      </c>
      <c r="Q258" s="158">
        <v>1.2999999999999999E-3</v>
      </c>
      <c r="R258" s="158">
        <f t="shared" si="32"/>
        <v>3.8999999999999998E-3</v>
      </c>
      <c r="S258" s="158">
        <v>0</v>
      </c>
      <c r="T258" s="159">
        <f t="shared" si="33"/>
        <v>0</v>
      </c>
      <c r="AR258" s="160" t="s">
        <v>280</v>
      </c>
      <c r="AT258" s="160" t="s">
        <v>431</v>
      </c>
      <c r="AU258" s="160" t="s">
        <v>85</v>
      </c>
      <c r="AY258" s="16" t="s">
        <v>149</v>
      </c>
      <c r="BE258" s="161">
        <f t="shared" si="34"/>
        <v>0</v>
      </c>
      <c r="BF258" s="161">
        <f t="shared" si="35"/>
        <v>213.39</v>
      </c>
      <c r="BG258" s="161">
        <f t="shared" si="36"/>
        <v>0</v>
      </c>
      <c r="BH258" s="161">
        <f t="shared" si="37"/>
        <v>0</v>
      </c>
      <c r="BI258" s="161">
        <f t="shared" si="38"/>
        <v>0</v>
      </c>
      <c r="BJ258" s="16" t="s">
        <v>85</v>
      </c>
      <c r="BK258" s="162">
        <f t="shared" si="39"/>
        <v>213.39</v>
      </c>
      <c r="BL258" s="16" t="s">
        <v>216</v>
      </c>
      <c r="BM258" s="160" t="s">
        <v>2008</v>
      </c>
    </row>
    <row r="259" spans="2:65" s="28" customFormat="1" ht="16.5" customHeight="1">
      <c r="B259" s="149"/>
      <c r="C259" s="167" t="s">
        <v>843</v>
      </c>
      <c r="D259" s="167" t="s">
        <v>431</v>
      </c>
      <c r="E259" s="168" t="s">
        <v>2009</v>
      </c>
      <c r="F259" s="169" t="s">
        <v>2010</v>
      </c>
      <c r="G259" s="170" t="s">
        <v>250</v>
      </c>
      <c r="H259" s="171">
        <v>14</v>
      </c>
      <c r="I259" s="171">
        <v>76.2</v>
      </c>
      <c r="J259" s="171">
        <f t="shared" si="30"/>
        <v>1066.8</v>
      </c>
      <c r="K259" s="172"/>
      <c r="L259" s="173"/>
      <c r="M259" s="174"/>
      <c r="N259" s="175" t="s">
        <v>38</v>
      </c>
      <c r="O259" s="158">
        <v>0</v>
      </c>
      <c r="P259" s="158">
        <f t="shared" si="31"/>
        <v>0</v>
      </c>
      <c r="Q259" s="158">
        <v>2E-3</v>
      </c>
      <c r="R259" s="158">
        <f t="shared" si="32"/>
        <v>2.8000000000000001E-2</v>
      </c>
      <c r="S259" s="158">
        <v>0</v>
      </c>
      <c r="T259" s="159">
        <f t="shared" si="33"/>
        <v>0</v>
      </c>
      <c r="AR259" s="160" t="s">
        <v>280</v>
      </c>
      <c r="AT259" s="160" t="s">
        <v>431</v>
      </c>
      <c r="AU259" s="160" t="s">
        <v>85</v>
      </c>
      <c r="AY259" s="16" t="s">
        <v>149</v>
      </c>
      <c r="BE259" s="161">
        <f t="shared" si="34"/>
        <v>0</v>
      </c>
      <c r="BF259" s="161">
        <f t="shared" si="35"/>
        <v>1066.8</v>
      </c>
      <c r="BG259" s="161">
        <f t="shared" si="36"/>
        <v>0</v>
      </c>
      <c r="BH259" s="161">
        <f t="shared" si="37"/>
        <v>0</v>
      </c>
      <c r="BI259" s="161">
        <f t="shared" si="38"/>
        <v>0</v>
      </c>
      <c r="BJ259" s="16" t="s">
        <v>85</v>
      </c>
      <c r="BK259" s="162">
        <f t="shared" si="39"/>
        <v>1066.8</v>
      </c>
      <c r="BL259" s="16" t="s">
        <v>216</v>
      </c>
      <c r="BM259" s="160" t="s">
        <v>2011</v>
      </c>
    </row>
    <row r="260" spans="2:65" s="28" customFormat="1" ht="24.15" customHeight="1">
      <c r="B260" s="149"/>
      <c r="C260" s="150" t="s">
        <v>847</v>
      </c>
      <c r="D260" s="150" t="s">
        <v>151</v>
      </c>
      <c r="E260" s="151" t="s">
        <v>2012</v>
      </c>
      <c r="F260" s="152" t="s">
        <v>2013</v>
      </c>
      <c r="G260" s="153" t="s">
        <v>250</v>
      </c>
      <c r="H260" s="154">
        <v>1</v>
      </c>
      <c r="I260" s="154">
        <v>9.8699999999999992</v>
      </c>
      <c r="J260" s="154">
        <f t="shared" si="30"/>
        <v>9.8699999999999992</v>
      </c>
      <c r="K260" s="155"/>
      <c r="L260" s="29"/>
      <c r="M260" s="156"/>
      <c r="N260" s="157" t="s">
        <v>38</v>
      </c>
      <c r="O260" s="158">
        <v>0.39156000000000002</v>
      </c>
      <c r="P260" s="158">
        <f t="shared" si="31"/>
        <v>0.39156000000000002</v>
      </c>
      <c r="Q260" s="158">
        <v>4.1999999999999996E-6</v>
      </c>
      <c r="R260" s="158">
        <f t="shared" si="32"/>
        <v>4.1999999999999996E-6</v>
      </c>
      <c r="S260" s="158">
        <v>0</v>
      </c>
      <c r="T260" s="159">
        <f t="shared" si="33"/>
        <v>0</v>
      </c>
      <c r="AR260" s="160" t="s">
        <v>216</v>
      </c>
      <c r="AT260" s="160" t="s">
        <v>151</v>
      </c>
      <c r="AU260" s="160" t="s">
        <v>85</v>
      </c>
      <c r="AY260" s="16" t="s">
        <v>149</v>
      </c>
      <c r="BE260" s="161">
        <f t="shared" si="34"/>
        <v>0</v>
      </c>
      <c r="BF260" s="161">
        <f t="shared" si="35"/>
        <v>9.8699999999999992</v>
      </c>
      <c r="BG260" s="161">
        <f t="shared" si="36"/>
        <v>0</v>
      </c>
      <c r="BH260" s="161">
        <f t="shared" si="37"/>
        <v>0</v>
      </c>
      <c r="BI260" s="161">
        <f t="shared" si="38"/>
        <v>0</v>
      </c>
      <c r="BJ260" s="16" t="s">
        <v>85</v>
      </c>
      <c r="BK260" s="162">
        <f t="shared" si="39"/>
        <v>9.8699999999999992</v>
      </c>
      <c r="BL260" s="16" t="s">
        <v>216</v>
      </c>
      <c r="BM260" s="160" t="s">
        <v>2014</v>
      </c>
    </row>
    <row r="261" spans="2:65" s="28" customFormat="1" ht="16.5" customHeight="1">
      <c r="B261" s="149"/>
      <c r="C261" s="167" t="s">
        <v>851</v>
      </c>
      <c r="D261" s="167" t="s">
        <v>431</v>
      </c>
      <c r="E261" s="168" t="s">
        <v>2015</v>
      </c>
      <c r="F261" s="169" t="s">
        <v>2016</v>
      </c>
      <c r="G261" s="170" t="s">
        <v>250</v>
      </c>
      <c r="H261" s="171">
        <v>1</v>
      </c>
      <c r="I261" s="171">
        <v>67.099999999999994</v>
      </c>
      <c r="J261" s="171">
        <f t="shared" si="30"/>
        <v>67.099999999999994</v>
      </c>
      <c r="K261" s="172"/>
      <c r="L261" s="173"/>
      <c r="M261" s="174"/>
      <c r="N261" s="175" t="s">
        <v>38</v>
      </c>
      <c r="O261" s="158">
        <v>0</v>
      </c>
      <c r="P261" s="158">
        <f t="shared" si="31"/>
        <v>0</v>
      </c>
      <c r="Q261" s="158">
        <v>1E-3</v>
      </c>
      <c r="R261" s="158">
        <f t="shared" si="32"/>
        <v>1E-3</v>
      </c>
      <c r="S261" s="158">
        <v>0</v>
      </c>
      <c r="T261" s="159">
        <f t="shared" si="33"/>
        <v>0</v>
      </c>
      <c r="AR261" s="160" t="s">
        <v>280</v>
      </c>
      <c r="AT261" s="160" t="s">
        <v>431</v>
      </c>
      <c r="AU261" s="160" t="s">
        <v>85</v>
      </c>
      <c r="AY261" s="16" t="s">
        <v>149</v>
      </c>
      <c r="BE261" s="161">
        <f t="shared" si="34"/>
        <v>0</v>
      </c>
      <c r="BF261" s="161">
        <f t="shared" si="35"/>
        <v>67.099999999999994</v>
      </c>
      <c r="BG261" s="161">
        <f t="shared" si="36"/>
        <v>0</v>
      </c>
      <c r="BH261" s="161">
        <f t="shared" si="37"/>
        <v>0</v>
      </c>
      <c r="BI261" s="161">
        <f t="shared" si="38"/>
        <v>0</v>
      </c>
      <c r="BJ261" s="16" t="s">
        <v>85</v>
      </c>
      <c r="BK261" s="162">
        <f t="shared" si="39"/>
        <v>67.099999999999994</v>
      </c>
      <c r="BL261" s="16" t="s">
        <v>216</v>
      </c>
      <c r="BM261" s="160" t="s">
        <v>2017</v>
      </c>
    </row>
    <row r="262" spans="2:65" s="28" customFormat="1" ht="16.5" customHeight="1">
      <c r="B262" s="149"/>
      <c r="C262" s="150" t="s">
        <v>855</v>
      </c>
      <c r="D262" s="150" t="s">
        <v>151</v>
      </c>
      <c r="E262" s="151" t="s">
        <v>2018</v>
      </c>
      <c r="F262" s="152" t="s">
        <v>2019</v>
      </c>
      <c r="G262" s="153" t="s">
        <v>250</v>
      </c>
      <c r="H262" s="154">
        <v>1</v>
      </c>
      <c r="I262" s="154">
        <v>22.46</v>
      </c>
      <c r="J262" s="154">
        <f t="shared" si="30"/>
        <v>22.46</v>
      </c>
      <c r="K262" s="155"/>
      <c r="L262" s="29"/>
      <c r="M262" s="156"/>
      <c r="N262" s="157" t="s">
        <v>38</v>
      </c>
      <c r="O262" s="158">
        <v>0.88041999999999998</v>
      </c>
      <c r="P262" s="158">
        <f t="shared" si="31"/>
        <v>0.88041999999999998</v>
      </c>
      <c r="Q262" s="158">
        <v>4.1999999999999996E-6</v>
      </c>
      <c r="R262" s="158">
        <f t="shared" si="32"/>
        <v>4.1999999999999996E-6</v>
      </c>
      <c r="S262" s="158">
        <v>0</v>
      </c>
      <c r="T262" s="159">
        <f t="shared" si="33"/>
        <v>0</v>
      </c>
      <c r="AR262" s="160" t="s">
        <v>216</v>
      </c>
      <c r="AT262" s="160" t="s">
        <v>151</v>
      </c>
      <c r="AU262" s="160" t="s">
        <v>85</v>
      </c>
      <c r="AY262" s="16" t="s">
        <v>149</v>
      </c>
      <c r="BE262" s="161">
        <f t="shared" si="34"/>
        <v>0</v>
      </c>
      <c r="BF262" s="161">
        <f t="shared" si="35"/>
        <v>22.46</v>
      </c>
      <c r="BG262" s="161">
        <f t="shared" si="36"/>
        <v>0</v>
      </c>
      <c r="BH262" s="161">
        <f t="shared" si="37"/>
        <v>0</v>
      </c>
      <c r="BI262" s="161">
        <f t="shared" si="38"/>
        <v>0</v>
      </c>
      <c r="BJ262" s="16" t="s">
        <v>85</v>
      </c>
      <c r="BK262" s="162">
        <f t="shared" si="39"/>
        <v>22.46</v>
      </c>
      <c r="BL262" s="16" t="s">
        <v>216</v>
      </c>
      <c r="BM262" s="160" t="s">
        <v>2020</v>
      </c>
    </row>
    <row r="263" spans="2:65" s="28" customFormat="1" ht="24.15" customHeight="1">
      <c r="B263" s="149"/>
      <c r="C263" s="167" t="s">
        <v>861</v>
      </c>
      <c r="D263" s="167" t="s">
        <v>431</v>
      </c>
      <c r="E263" s="168" t="s">
        <v>2021</v>
      </c>
      <c r="F263" s="169" t="s">
        <v>2022</v>
      </c>
      <c r="G263" s="170" t="s">
        <v>250</v>
      </c>
      <c r="H263" s="171">
        <v>1</v>
      </c>
      <c r="I263" s="171">
        <v>1500</v>
      </c>
      <c r="J263" s="171">
        <f t="shared" si="30"/>
        <v>1500</v>
      </c>
      <c r="K263" s="172"/>
      <c r="L263" s="173"/>
      <c r="M263" s="174"/>
      <c r="N263" s="175" t="s">
        <v>38</v>
      </c>
      <c r="O263" s="158">
        <v>0</v>
      </c>
      <c r="P263" s="158">
        <f t="shared" si="31"/>
        <v>0</v>
      </c>
      <c r="Q263" s="158">
        <v>2.5999999999999999E-3</v>
      </c>
      <c r="R263" s="158">
        <f t="shared" si="32"/>
        <v>2.5999999999999999E-3</v>
      </c>
      <c r="S263" s="158">
        <v>0</v>
      </c>
      <c r="T263" s="159">
        <f t="shared" si="33"/>
        <v>0</v>
      </c>
      <c r="AR263" s="160" t="s">
        <v>280</v>
      </c>
      <c r="AT263" s="160" t="s">
        <v>431</v>
      </c>
      <c r="AU263" s="160" t="s">
        <v>85</v>
      </c>
      <c r="AY263" s="16" t="s">
        <v>149</v>
      </c>
      <c r="BE263" s="161">
        <f t="shared" si="34"/>
        <v>0</v>
      </c>
      <c r="BF263" s="161">
        <f t="shared" si="35"/>
        <v>1500</v>
      </c>
      <c r="BG263" s="161">
        <f t="shared" si="36"/>
        <v>0</v>
      </c>
      <c r="BH263" s="161">
        <f t="shared" si="37"/>
        <v>0</v>
      </c>
      <c r="BI263" s="161">
        <f t="shared" si="38"/>
        <v>0</v>
      </c>
      <c r="BJ263" s="16" t="s">
        <v>85</v>
      </c>
      <c r="BK263" s="162">
        <f t="shared" si="39"/>
        <v>1500</v>
      </c>
      <c r="BL263" s="16" t="s">
        <v>216</v>
      </c>
      <c r="BM263" s="160" t="s">
        <v>2023</v>
      </c>
    </row>
    <row r="264" spans="2:65" s="28" customFormat="1" ht="21.75" customHeight="1">
      <c r="B264" s="149"/>
      <c r="C264" s="150" t="s">
        <v>865</v>
      </c>
      <c r="D264" s="150" t="s">
        <v>151</v>
      </c>
      <c r="E264" s="151" t="s">
        <v>2024</v>
      </c>
      <c r="F264" s="152" t="s">
        <v>2025</v>
      </c>
      <c r="G264" s="153" t="s">
        <v>250</v>
      </c>
      <c r="H264" s="154">
        <v>4</v>
      </c>
      <c r="I264" s="154">
        <v>4.45</v>
      </c>
      <c r="J264" s="154">
        <f t="shared" si="30"/>
        <v>17.8</v>
      </c>
      <c r="K264" s="155"/>
      <c r="L264" s="29"/>
      <c r="M264" s="156"/>
      <c r="N264" s="157" t="s">
        <v>38</v>
      </c>
      <c r="O264" s="158">
        <v>0.20077</v>
      </c>
      <c r="P264" s="158">
        <f t="shared" si="31"/>
        <v>0.80308000000000002</v>
      </c>
      <c r="Q264" s="158">
        <v>4.1999999999999996E-6</v>
      </c>
      <c r="R264" s="158">
        <f t="shared" si="32"/>
        <v>1.6799999999999998E-5</v>
      </c>
      <c r="S264" s="158">
        <v>0</v>
      </c>
      <c r="T264" s="159">
        <f t="shared" si="33"/>
        <v>0</v>
      </c>
      <c r="AR264" s="160" t="s">
        <v>216</v>
      </c>
      <c r="AT264" s="160" t="s">
        <v>151</v>
      </c>
      <c r="AU264" s="160" t="s">
        <v>85</v>
      </c>
      <c r="AY264" s="16" t="s">
        <v>149</v>
      </c>
      <c r="BE264" s="161">
        <f t="shared" si="34"/>
        <v>0</v>
      </c>
      <c r="BF264" s="161">
        <f t="shared" si="35"/>
        <v>17.8</v>
      </c>
      <c r="BG264" s="161">
        <f t="shared" si="36"/>
        <v>0</v>
      </c>
      <c r="BH264" s="161">
        <f t="shared" si="37"/>
        <v>0</v>
      </c>
      <c r="BI264" s="161">
        <f t="shared" si="38"/>
        <v>0</v>
      </c>
      <c r="BJ264" s="16" t="s">
        <v>85</v>
      </c>
      <c r="BK264" s="162">
        <f t="shared" si="39"/>
        <v>17.8</v>
      </c>
      <c r="BL264" s="16" t="s">
        <v>216</v>
      </c>
      <c r="BM264" s="160" t="s">
        <v>2026</v>
      </c>
    </row>
    <row r="265" spans="2:65" s="28" customFormat="1" ht="16.5" customHeight="1">
      <c r="B265" s="149"/>
      <c r="C265" s="167" t="s">
        <v>869</v>
      </c>
      <c r="D265" s="167" t="s">
        <v>431</v>
      </c>
      <c r="E265" s="168" t="s">
        <v>2027</v>
      </c>
      <c r="F265" s="169" t="s">
        <v>2028</v>
      </c>
      <c r="G265" s="170" t="s">
        <v>250</v>
      </c>
      <c r="H265" s="171">
        <v>4</v>
      </c>
      <c r="I265" s="171">
        <v>88.14</v>
      </c>
      <c r="J265" s="171">
        <f t="shared" si="30"/>
        <v>352.56</v>
      </c>
      <c r="K265" s="172"/>
      <c r="L265" s="173"/>
      <c r="M265" s="174"/>
      <c r="N265" s="175" t="s">
        <v>38</v>
      </c>
      <c r="O265" s="158">
        <v>0</v>
      </c>
      <c r="P265" s="158">
        <f t="shared" si="31"/>
        <v>0</v>
      </c>
      <c r="Q265" s="158">
        <v>1.4E-3</v>
      </c>
      <c r="R265" s="158">
        <f t="shared" si="32"/>
        <v>5.5999999999999999E-3</v>
      </c>
      <c r="S265" s="158">
        <v>0</v>
      </c>
      <c r="T265" s="159">
        <f t="shared" si="33"/>
        <v>0</v>
      </c>
      <c r="AR265" s="160" t="s">
        <v>280</v>
      </c>
      <c r="AT265" s="160" t="s">
        <v>431</v>
      </c>
      <c r="AU265" s="160" t="s">
        <v>85</v>
      </c>
      <c r="AY265" s="16" t="s">
        <v>149</v>
      </c>
      <c r="BE265" s="161">
        <f t="shared" si="34"/>
        <v>0</v>
      </c>
      <c r="BF265" s="161">
        <f t="shared" si="35"/>
        <v>352.56</v>
      </c>
      <c r="BG265" s="161">
        <f t="shared" si="36"/>
        <v>0</v>
      </c>
      <c r="BH265" s="161">
        <f t="shared" si="37"/>
        <v>0</v>
      </c>
      <c r="BI265" s="161">
        <f t="shared" si="38"/>
        <v>0</v>
      </c>
      <c r="BJ265" s="16" t="s">
        <v>85</v>
      </c>
      <c r="BK265" s="162">
        <f t="shared" si="39"/>
        <v>352.56</v>
      </c>
      <c r="BL265" s="16" t="s">
        <v>216</v>
      </c>
      <c r="BM265" s="160" t="s">
        <v>2029</v>
      </c>
    </row>
    <row r="266" spans="2:65" s="28" customFormat="1" ht="24.15" customHeight="1">
      <c r="B266" s="149"/>
      <c r="C266" s="150" t="s">
        <v>873</v>
      </c>
      <c r="D266" s="150" t="s">
        <v>151</v>
      </c>
      <c r="E266" s="151" t="s">
        <v>2030</v>
      </c>
      <c r="F266" s="152" t="s">
        <v>2031</v>
      </c>
      <c r="G266" s="153" t="s">
        <v>250</v>
      </c>
      <c r="H266" s="154">
        <v>13</v>
      </c>
      <c r="I266" s="154">
        <v>9.6999999999999993</v>
      </c>
      <c r="J266" s="154">
        <f t="shared" si="30"/>
        <v>126.1</v>
      </c>
      <c r="K266" s="155"/>
      <c r="L266" s="29"/>
      <c r="M266" s="156"/>
      <c r="N266" s="157" t="s">
        <v>38</v>
      </c>
      <c r="O266" s="158">
        <v>0.39</v>
      </c>
      <c r="P266" s="158">
        <f t="shared" si="31"/>
        <v>5.07</v>
      </c>
      <c r="Q266" s="158">
        <v>0</v>
      </c>
      <c r="R266" s="158">
        <f t="shared" si="32"/>
        <v>0</v>
      </c>
      <c r="S266" s="158">
        <v>0</v>
      </c>
      <c r="T266" s="159">
        <f t="shared" si="33"/>
        <v>0</v>
      </c>
      <c r="AR266" s="160" t="s">
        <v>216</v>
      </c>
      <c r="AT266" s="160" t="s">
        <v>151</v>
      </c>
      <c r="AU266" s="160" t="s">
        <v>85</v>
      </c>
      <c r="AY266" s="16" t="s">
        <v>149</v>
      </c>
      <c r="BE266" s="161">
        <f t="shared" si="34"/>
        <v>0</v>
      </c>
      <c r="BF266" s="161">
        <f t="shared" si="35"/>
        <v>126.1</v>
      </c>
      <c r="BG266" s="161">
        <f t="shared" si="36"/>
        <v>0</v>
      </c>
      <c r="BH266" s="161">
        <f t="shared" si="37"/>
        <v>0</v>
      </c>
      <c r="BI266" s="161">
        <f t="shared" si="38"/>
        <v>0</v>
      </c>
      <c r="BJ266" s="16" t="s">
        <v>85</v>
      </c>
      <c r="BK266" s="162">
        <f t="shared" si="39"/>
        <v>126.1</v>
      </c>
      <c r="BL266" s="16" t="s">
        <v>216</v>
      </c>
      <c r="BM266" s="160" t="s">
        <v>2032</v>
      </c>
    </row>
    <row r="267" spans="2:65" s="28" customFormat="1" ht="21.75" customHeight="1">
      <c r="B267" s="149"/>
      <c r="C267" s="167" t="s">
        <v>877</v>
      </c>
      <c r="D267" s="167" t="s">
        <v>431</v>
      </c>
      <c r="E267" s="168" t="s">
        <v>2033</v>
      </c>
      <c r="F267" s="169" t="s">
        <v>2034</v>
      </c>
      <c r="G267" s="170" t="s">
        <v>250</v>
      </c>
      <c r="H267" s="171">
        <v>4</v>
      </c>
      <c r="I267" s="171">
        <v>28.03</v>
      </c>
      <c r="J267" s="171">
        <f t="shared" si="30"/>
        <v>112.12</v>
      </c>
      <c r="K267" s="172"/>
      <c r="L267" s="173"/>
      <c r="M267" s="174"/>
      <c r="N267" s="175" t="s">
        <v>38</v>
      </c>
      <c r="O267" s="158">
        <v>0</v>
      </c>
      <c r="P267" s="158">
        <f t="shared" si="31"/>
        <v>0</v>
      </c>
      <c r="Q267" s="158">
        <v>3.3E-4</v>
      </c>
      <c r="R267" s="158">
        <f t="shared" si="32"/>
        <v>1.32E-3</v>
      </c>
      <c r="S267" s="158">
        <v>0</v>
      </c>
      <c r="T267" s="159">
        <f t="shared" si="33"/>
        <v>0</v>
      </c>
      <c r="AR267" s="160" t="s">
        <v>280</v>
      </c>
      <c r="AT267" s="160" t="s">
        <v>431</v>
      </c>
      <c r="AU267" s="160" t="s">
        <v>85</v>
      </c>
      <c r="AY267" s="16" t="s">
        <v>149</v>
      </c>
      <c r="BE267" s="161">
        <f t="shared" si="34"/>
        <v>0</v>
      </c>
      <c r="BF267" s="161">
        <f t="shared" si="35"/>
        <v>112.12</v>
      </c>
      <c r="BG267" s="161">
        <f t="shared" si="36"/>
        <v>0</v>
      </c>
      <c r="BH267" s="161">
        <f t="shared" si="37"/>
        <v>0</v>
      </c>
      <c r="BI267" s="161">
        <f t="shared" si="38"/>
        <v>0</v>
      </c>
      <c r="BJ267" s="16" t="s">
        <v>85</v>
      </c>
      <c r="BK267" s="162">
        <f t="shared" si="39"/>
        <v>112.12</v>
      </c>
      <c r="BL267" s="16" t="s">
        <v>216</v>
      </c>
      <c r="BM267" s="160" t="s">
        <v>2035</v>
      </c>
    </row>
    <row r="268" spans="2:65" s="28" customFormat="1" ht="24.15" customHeight="1">
      <c r="B268" s="149"/>
      <c r="C268" s="167" t="s">
        <v>881</v>
      </c>
      <c r="D268" s="167" t="s">
        <v>431</v>
      </c>
      <c r="E268" s="168" t="s">
        <v>2036</v>
      </c>
      <c r="F268" s="169" t="s">
        <v>2037</v>
      </c>
      <c r="G268" s="170" t="s">
        <v>250</v>
      </c>
      <c r="H268" s="171">
        <v>9</v>
      </c>
      <c r="I268" s="171">
        <v>25.01</v>
      </c>
      <c r="J268" s="171">
        <f t="shared" si="30"/>
        <v>225.09</v>
      </c>
      <c r="K268" s="172"/>
      <c r="L268" s="173"/>
      <c r="M268" s="174"/>
      <c r="N268" s="175" t="s">
        <v>38</v>
      </c>
      <c r="O268" s="158">
        <v>0</v>
      </c>
      <c r="P268" s="158">
        <f t="shared" si="31"/>
        <v>0</v>
      </c>
      <c r="Q268" s="158">
        <v>0</v>
      </c>
      <c r="R268" s="158">
        <f t="shared" si="32"/>
        <v>0</v>
      </c>
      <c r="S268" s="158">
        <v>0</v>
      </c>
      <c r="T268" s="159">
        <f t="shared" si="33"/>
        <v>0</v>
      </c>
      <c r="AR268" s="160" t="s">
        <v>280</v>
      </c>
      <c r="AT268" s="160" t="s">
        <v>431</v>
      </c>
      <c r="AU268" s="160" t="s">
        <v>85</v>
      </c>
      <c r="AY268" s="16" t="s">
        <v>149</v>
      </c>
      <c r="BE268" s="161">
        <f t="shared" si="34"/>
        <v>0</v>
      </c>
      <c r="BF268" s="161">
        <f t="shared" si="35"/>
        <v>225.09</v>
      </c>
      <c r="BG268" s="161">
        <f t="shared" si="36"/>
        <v>0</v>
      </c>
      <c r="BH268" s="161">
        <f t="shared" si="37"/>
        <v>0</v>
      </c>
      <c r="BI268" s="161">
        <f t="shared" si="38"/>
        <v>0</v>
      </c>
      <c r="BJ268" s="16" t="s">
        <v>85</v>
      </c>
      <c r="BK268" s="162">
        <f t="shared" si="39"/>
        <v>225.09</v>
      </c>
      <c r="BL268" s="16" t="s">
        <v>216</v>
      </c>
      <c r="BM268" s="160" t="s">
        <v>2038</v>
      </c>
    </row>
    <row r="269" spans="2:65" s="28" customFormat="1" ht="33" customHeight="1">
      <c r="B269" s="149"/>
      <c r="C269" s="150" t="s">
        <v>885</v>
      </c>
      <c r="D269" s="150" t="s">
        <v>151</v>
      </c>
      <c r="E269" s="151" t="s">
        <v>2039</v>
      </c>
      <c r="F269" s="152" t="s">
        <v>2040</v>
      </c>
      <c r="G269" s="153" t="s">
        <v>250</v>
      </c>
      <c r="H269" s="154">
        <v>3</v>
      </c>
      <c r="I269" s="154">
        <v>10.77</v>
      </c>
      <c r="J269" s="154">
        <f t="shared" si="30"/>
        <v>32.31</v>
      </c>
      <c r="K269" s="155"/>
      <c r="L269" s="29"/>
      <c r="M269" s="156"/>
      <c r="N269" s="157" t="s">
        <v>38</v>
      </c>
      <c r="O269" s="158">
        <v>0.42199999999999999</v>
      </c>
      <c r="P269" s="158">
        <f t="shared" si="31"/>
        <v>1.266</v>
      </c>
      <c r="Q269" s="158">
        <v>1.0000000000000001E-5</v>
      </c>
      <c r="R269" s="158">
        <f t="shared" si="32"/>
        <v>3.0000000000000004E-5</v>
      </c>
      <c r="S269" s="158">
        <v>0</v>
      </c>
      <c r="T269" s="159">
        <f t="shared" si="33"/>
        <v>0</v>
      </c>
      <c r="AR269" s="160" t="s">
        <v>216</v>
      </c>
      <c r="AT269" s="160" t="s">
        <v>151</v>
      </c>
      <c r="AU269" s="160" t="s">
        <v>85</v>
      </c>
      <c r="AY269" s="16" t="s">
        <v>149</v>
      </c>
      <c r="BE269" s="161">
        <f t="shared" si="34"/>
        <v>0</v>
      </c>
      <c r="BF269" s="161">
        <f t="shared" si="35"/>
        <v>32.31</v>
      </c>
      <c r="BG269" s="161">
        <f t="shared" si="36"/>
        <v>0</v>
      </c>
      <c r="BH269" s="161">
        <f t="shared" si="37"/>
        <v>0</v>
      </c>
      <c r="BI269" s="161">
        <f t="shared" si="38"/>
        <v>0</v>
      </c>
      <c r="BJ269" s="16" t="s">
        <v>85</v>
      </c>
      <c r="BK269" s="162">
        <f t="shared" si="39"/>
        <v>32.31</v>
      </c>
      <c r="BL269" s="16" t="s">
        <v>216</v>
      </c>
      <c r="BM269" s="160" t="s">
        <v>2041</v>
      </c>
    </row>
    <row r="270" spans="2:65" s="28" customFormat="1" ht="24.15" customHeight="1">
      <c r="B270" s="149"/>
      <c r="C270" s="167" t="s">
        <v>889</v>
      </c>
      <c r="D270" s="167" t="s">
        <v>431</v>
      </c>
      <c r="E270" s="168" t="s">
        <v>2042</v>
      </c>
      <c r="F270" s="169" t="s">
        <v>2043</v>
      </c>
      <c r="G270" s="170" t="s">
        <v>250</v>
      </c>
      <c r="H270" s="171">
        <v>3</v>
      </c>
      <c r="I270" s="171">
        <v>22.88</v>
      </c>
      <c r="J270" s="171">
        <f t="shared" si="30"/>
        <v>68.64</v>
      </c>
      <c r="K270" s="172"/>
      <c r="L270" s="173"/>
      <c r="M270" s="174"/>
      <c r="N270" s="175" t="s">
        <v>38</v>
      </c>
      <c r="O270" s="158">
        <v>0</v>
      </c>
      <c r="P270" s="158">
        <f t="shared" si="31"/>
        <v>0</v>
      </c>
      <c r="Q270" s="158">
        <v>0</v>
      </c>
      <c r="R270" s="158">
        <f t="shared" si="32"/>
        <v>0</v>
      </c>
      <c r="S270" s="158">
        <v>0</v>
      </c>
      <c r="T270" s="159">
        <f t="shared" si="33"/>
        <v>0</v>
      </c>
      <c r="AR270" s="160" t="s">
        <v>280</v>
      </c>
      <c r="AT270" s="160" t="s">
        <v>431</v>
      </c>
      <c r="AU270" s="160" t="s">
        <v>85</v>
      </c>
      <c r="AY270" s="16" t="s">
        <v>149</v>
      </c>
      <c r="BE270" s="161">
        <f t="shared" si="34"/>
        <v>0</v>
      </c>
      <c r="BF270" s="161">
        <f t="shared" si="35"/>
        <v>68.64</v>
      </c>
      <c r="BG270" s="161">
        <f t="shared" si="36"/>
        <v>0</v>
      </c>
      <c r="BH270" s="161">
        <f t="shared" si="37"/>
        <v>0</v>
      </c>
      <c r="BI270" s="161">
        <f t="shared" si="38"/>
        <v>0</v>
      </c>
      <c r="BJ270" s="16" t="s">
        <v>85</v>
      </c>
      <c r="BK270" s="162">
        <f t="shared" si="39"/>
        <v>68.64</v>
      </c>
      <c r="BL270" s="16" t="s">
        <v>216</v>
      </c>
      <c r="BM270" s="160" t="s">
        <v>2044</v>
      </c>
    </row>
    <row r="271" spans="2:65" s="28" customFormat="1" ht="24.15" customHeight="1">
      <c r="B271" s="149"/>
      <c r="C271" s="150" t="s">
        <v>893</v>
      </c>
      <c r="D271" s="150" t="s">
        <v>151</v>
      </c>
      <c r="E271" s="151" t="s">
        <v>2045</v>
      </c>
      <c r="F271" s="152" t="s">
        <v>2046</v>
      </c>
      <c r="G271" s="153" t="s">
        <v>250</v>
      </c>
      <c r="H271" s="154">
        <v>1</v>
      </c>
      <c r="I271" s="154">
        <v>12.56</v>
      </c>
      <c r="J271" s="154">
        <f t="shared" si="30"/>
        <v>12.56</v>
      </c>
      <c r="K271" s="155"/>
      <c r="L271" s="29"/>
      <c r="M271" s="156"/>
      <c r="N271" s="157" t="s">
        <v>38</v>
      </c>
      <c r="O271" s="158">
        <v>0.49547999999999998</v>
      </c>
      <c r="P271" s="158">
        <f t="shared" si="31"/>
        <v>0.49547999999999998</v>
      </c>
      <c r="Q271" s="158">
        <v>0</v>
      </c>
      <c r="R271" s="158">
        <f t="shared" si="32"/>
        <v>0</v>
      </c>
      <c r="S271" s="158">
        <v>0</v>
      </c>
      <c r="T271" s="159">
        <f t="shared" si="33"/>
        <v>0</v>
      </c>
      <c r="AR271" s="160" t="s">
        <v>216</v>
      </c>
      <c r="AT271" s="160" t="s">
        <v>151</v>
      </c>
      <c r="AU271" s="160" t="s">
        <v>85</v>
      </c>
      <c r="AY271" s="16" t="s">
        <v>149</v>
      </c>
      <c r="BE271" s="161">
        <f t="shared" si="34"/>
        <v>0</v>
      </c>
      <c r="BF271" s="161">
        <f t="shared" si="35"/>
        <v>12.56</v>
      </c>
      <c r="BG271" s="161">
        <f t="shared" si="36"/>
        <v>0</v>
      </c>
      <c r="BH271" s="161">
        <f t="shared" si="37"/>
        <v>0</v>
      </c>
      <c r="BI271" s="161">
        <f t="shared" si="38"/>
        <v>0</v>
      </c>
      <c r="BJ271" s="16" t="s">
        <v>85</v>
      </c>
      <c r="BK271" s="162">
        <f t="shared" si="39"/>
        <v>12.56</v>
      </c>
      <c r="BL271" s="16" t="s">
        <v>216</v>
      </c>
      <c r="BM271" s="160" t="s">
        <v>2047</v>
      </c>
    </row>
    <row r="272" spans="2:65" s="28" customFormat="1" ht="16.5" customHeight="1">
      <c r="B272" s="149"/>
      <c r="C272" s="167" t="s">
        <v>897</v>
      </c>
      <c r="D272" s="167" t="s">
        <v>431</v>
      </c>
      <c r="E272" s="168" t="s">
        <v>2048</v>
      </c>
      <c r="F272" s="169" t="s">
        <v>2049</v>
      </c>
      <c r="G272" s="170" t="s">
        <v>250</v>
      </c>
      <c r="H272" s="171">
        <v>1</v>
      </c>
      <c r="I272" s="171">
        <v>83.58</v>
      </c>
      <c r="J272" s="171">
        <f t="shared" si="30"/>
        <v>83.58</v>
      </c>
      <c r="K272" s="172"/>
      <c r="L272" s="173"/>
      <c r="M272" s="174"/>
      <c r="N272" s="175" t="s">
        <v>38</v>
      </c>
      <c r="O272" s="158">
        <v>0</v>
      </c>
      <c r="P272" s="158">
        <f t="shared" si="31"/>
        <v>0</v>
      </c>
      <c r="Q272" s="158">
        <v>7.3999999999999999E-4</v>
      </c>
      <c r="R272" s="158">
        <f t="shared" si="32"/>
        <v>7.3999999999999999E-4</v>
      </c>
      <c r="S272" s="158">
        <v>0</v>
      </c>
      <c r="T272" s="159">
        <f t="shared" si="33"/>
        <v>0</v>
      </c>
      <c r="AR272" s="160" t="s">
        <v>280</v>
      </c>
      <c r="AT272" s="160" t="s">
        <v>431</v>
      </c>
      <c r="AU272" s="160" t="s">
        <v>85</v>
      </c>
      <c r="AY272" s="16" t="s">
        <v>149</v>
      </c>
      <c r="BE272" s="161">
        <f t="shared" si="34"/>
        <v>0</v>
      </c>
      <c r="BF272" s="161">
        <f t="shared" si="35"/>
        <v>83.58</v>
      </c>
      <c r="BG272" s="161">
        <f t="shared" si="36"/>
        <v>0</v>
      </c>
      <c r="BH272" s="161">
        <f t="shared" si="37"/>
        <v>0</v>
      </c>
      <c r="BI272" s="161">
        <f t="shared" si="38"/>
        <v>0</v>
      </c>
      <c r="BJ272" s="16" t="s">
        <v>85</v>
      </c>
      <c r="BK272" s="162">
        <f t="shared" si="39"/>
        <v>83.58</v>
      </c>
      <c r="BL272" s="16" t="s">
        <v>216</v>
      </c>
      <c r="BM272" s="160" t="s">
        <v>2050</v>
      </c>
    </row>
    <row r="273" spans="2:65" s="28" customFormat="1" ht="24.15" customHeight="1">
      <c r="B273" s="149"/>
      <c r="C273" s="150" t="s">
        <v>901</v>
      </c>
      <c r="D273" s="150" t="s">
        <v>151</v>
      </c>
      <c r="E273" s="151" t="s">
        <v>2051</v>
      </c>
      <c r="F273" s="152" t="s">
        <v>2052</v>
      </c>
      <c r="G273" s="153" t="s">
        <v>250</v>
      </c>
      <c r="H273" s="154">
        <v>4</v>
      </c>
      <c r="I273" s="154">
        <v>42.3</v>
      </c>
      <c r="J273" s="154">
        <f t="shared" si="30"/>
        <v>169.2</v>
      </c>
      <c r="K273" s="155"/>
      <c r="L273" s="29"/>
      <c r="M273" s="156"/>
      <c r="N273" s="157" t="s">
        <v>38</v>
      </c>
      <c r="O273" s="158">
        <v>0.94372</v>
      </c>
      <c r="P273" s="158">
        <f t="shared" si="31"/>
        <v>3.77488</v>
      </c>
      <c r="Q273" s="158">
        <v>1.165E-3</v>
      </c>
      <c r="R273" s="158">
        <f t="shared" si="32"/>
        <v>4.6600000000000001E-3</v>
      </c>
      <c r="S273" s="158">
        <v>0</v>
      </c>
      <c r="T273" s="159">
        <f t="shared" si="33"/>
        <v>0</v>
      </c>
      <c r="AR273" s="160" t="s">
        <v>216</v>
      </c>
      <c r="AT273" s="160" t="s">
        <v>151</v>
      </c>
      <c r="AU273" s="160" t="s">
        <v>85</v>
      </c>
      <c r="AY273" s="16" t="s">
        <v>149</v>
      </c>
      <c r="BE273" s="161">
        <f t="shared" si="34"/>
        <v>0</v>
      </c>
      <c r="BF273" s="161">
        <f t="shared" si="35"/>
        <v>169.2</v>
      </c>
      <c r="BG273" s="161">
        <f t="shared" si="36"/>
        <v>0</v>
      </c>
      <c r="BH273" s="161">
        <f t="shared" si="37"/>
        <v>0</v>
      </c>
      <c r="BI273" s="161">
        <f t="shared" si="38"/>
        <v>0</v>
      </c>
      <c r="BJ273" s="16" t="s">
        <v>85</v>
      </c>
      <c r="BK273" s="162">
        <f t="shared" si="39"/>
        <v>169.2</v>
      </c>
      <c r="BL273" s="16" t="s">
        <v>216</v>
      </c>
      <c r="BM273" s="160" t="s">
        <v>2053</v>
      </c>
    </row>
    <row r="274" spans="2:65" s="28" customFormat="1" ht="24.15" customHeight="1">
      <c r="B274" s="149"/>
      <c r="C274" s="167" t="s">
        <v>905</v>
      </c>
      <c r="D274" s="167" t="s">
        <v>431</v>
      </c>
      <c r="E274" s="168" t="s">
        <v>2054</v>
      </c>
      <c r="F274" s="169" t="s">
        <v>2055</v>
      </c>
      <c r="G274" s="170" t="s">
        <v>250</v>
      </c>
      <c r="H274" s="171">
        <v>4</v>
      </c>
      <c r="I274" s="171">
        <v>238.14</v>
      </c>
      <c r="J274" s="171">
        <f t="shared" si="30"/>
        <v>952.56</v>
      </c>
      <c r="K274" s="172"/>
      <c r="L274" s="173"/>
      <c r="M274" s="174"/>
      <c r="N274" s="175" t="s">
        <v>38</v>
      </c>
      <c r="O274" s="158">
        <v>0</v>
      </c>
      <c r="P274" s="158">
        <f t="shared" si="31"/>
        <v>0</v>
      </c>
      <c r="Q274" s="158">
        <v>1.9499999999999999E-3</v>
      </c>
      <c r="R274" s="158">
        <f t="shared" si="32"/>
        <v>7.7999999999999996E-3</v>
      </c>
      <c r="S274" s="158">
        <v>0</v>
      </c>
      <c r="T274" s="159">
        <f t="shared" si="33"/>
        <v>0</v>
      </c>
      <c r="AR274" s="160" t="s">
        <v>280</v>
      </c>
      <c r="AT274" s="160" t="s">
        <v>431</v>
      </c>
      <c r="AU274" s="160" t="s">
        <v>85</v>
      </c>
      <c r="AY274" s="16" t="s">
        <v>149</v>
      </c>
      <c r="BE274" s="161">
        <f t="shared" si="34"/>
        <v>0</v>
      </c>
      <c r="BF274" s="161">
        <f t="shared" si="35"/>
        <v>952.56</v>
      </c>
      <c r="BG274" s="161">
        <f t="shared" si="36"/>
        <v>0</v>
      </c>
      <c r="BH274" s="161">
        <f t="shared" si="37"/>
        <v>0</v>
      </c>
      <c r="BI274" s="161">
        <f t="shared" si="38"/>
        <v>0</v>
      </c>
      <c r="BJ274" s="16" t="s">
        <v>85</v>
      </c>
      <c r="BK274" s="162">
        <f t="shared" si="39"/>
        <v>952.56</v>
      </c>
      <c r="BL274" s="16" t="s">
        <v>216</v>
      </c>
      <c r="BM274" s="160" t="s">
        <v>2056</v>
      </c>
    </row>
    <row r="275" spans="2:65" s="28" customFormat="1" ht="24.15" customHeight="1">
      <c r="B275" s="149"/>
      <c r="C275" s="150" t="s">
        <v>909</v>
      </c>
      <c r="D275" s="150" t="s">
        <v>151</v>
      </c>
      <c r="E275" s="151" t="s">
        <v>2057</v>
      </c>
      <c r="F275" s="152" t="s">
        <v>2058</v>
      </c>
      <c r="G275" s="153" t="s">
        <v>727</v>
      </c>
      <c r="H275" s="154">
        <v>218.61500000000001</v>
      </c>
      <c r="I275" s="154">
        <v>0.3</v>
      </c>
      <c r="J275" s="154">
        <f t="shared" si="30"/>
        <v>65.584999999999994</v>
      </c>
      <c r="K275" s="155"/>
      <c r="L275" s="29"/>
      <c r="M275" s="156"/>
      <c r="N275" s="157" t="s">
        <v>38</v>
      </c>
      <c r="O275" s="158">
        <v>0</v>
      </c>
      <c r="P275" s="158">
        <f t="shared" si="31"/>
        <v>0</v>
      </c>
      <c r="Q275" s="158">
        <v>0</v>
      </c>
      <c r="R275" s="158">
        <f t="shared" si="32"/>
        <v>0</v>
      </c>
      <c r="S275" s="158">
        <v>0</v>
      </c>
      <c r="T275" s="159">
        <f t="shared" si="33"/>
        <v>0</v>
      </c>
      <c r="AR275" s="160" t="s">
        <v>216</v>
      </c>
      <c r="AT275" s="160" t="s">
        <v>151</v>
      </c>
      <c r="AU275" s="160" t="s">
        <v>85</v>
      </c>
      <c r="AY275" s="16" t="s">
        <v>149</v>
      </c>
      <c r="BE275" s="161">
        <f t="shared" si="34"/>
        <v>0</v>
      </c>
      <c r="BF275" s="161">
        <f t="shared" si="35"/>
        <v>65.584999999999994</v>
      </c>
      <c r="BG275" s="161">
        <f t="shared" si="36"/>
        <v>0</v>
      </c>
      <c r="BH275" s="161">
        <f t="shared" si="37"/>
        <v>0</v>
      </c>
      <c r="BI275" s="161">
        <f t="shared" si="38"/>
        <v>0</v>
      </c>
      <c r="BJ275" s="16" t="s">
        <v>85</v>
      </c>
      <c r="BK275" s="162">
        <f t="shared" si="39"/>
        <v>65.584999999999994</v>
      </c>
      <c r="BL275" s="16" t="s">
        <v>216</v>
      </c>
      <c r="BM275" s="160" t="s">
        <v>2059</v>
      </c>
    </row>
    <row r="276" spans="2:65" s="137" customFormat="1" ht="22.8" customHeight="1">
      <c r="B276" s="138"/>
      <c r="D276" s="139" t="s">
        <v>71</v>
      </c>
      <c r="E276" s="147" t="s">
        <v>2060</v>
      </c>
      <c r="F276" s="147" t="s">
        <v>2061</v>
      </c>
      <c r="J276" s="148">
        <f>BK276</f>
        <v>498.423</v>
      </c>
      <c r="L276" s="138"/>
      <c r="M276" s="142"/>
      <c r="P276" s="143">
        <f>SUM(P277:P279)</f>
        <v>0.41099999999999998</v>
      </c>
      <c r="R276" s="143">
        <f>SUM(R277:R279)</f>
        <v>3.8300000000000001E-3</v>
      </c>
      <c r="T276" s="144">
        <f>SUM(T277:T279)</f>
        <v>0</v>
      </c>
      <c r="AR276" s="139" t="s">
        <v>85</v>
      </c>
      <c r="AT276" s="145" t="s">
        <v>71</v>
      </c>
      <c r="AU276" s="145" t="s">
        <v>79</v>
      </c>
      <c r="AY276" s="139" t="s">
        <v>149</v>
      </c>
      <c r="BK276" s="146">
        <f>SUM(BK277:BK279)</f>
        <v>498.423</v>
      </c>
    </row>
    <row r="277" spans="2:65" s="28" customFormat="1" ht="24.15" customHeight="1">
      <c r="B277" s="149"/>
      <c r="C277" s="150" t="s">
        <v>913</v>
      </c>
      <c r="D277" s="150" t="s">
        <v>151</v>
      </c>
      <c r="E277" s="151" t="s">
        <v>2062</v>
      </c>
      <c r="F277" s="152" t="s">
        <v>2063</v>
      </c>
      <c r="G277" s="153" t="s">
        <v>250</v>
      </c>
      <c r="H277" s="154">
        <v>1</v>
      </c>
      <c r="I277" s="154">
        <v>10</v>
      </c>
      <c r="J277" s="154">
        <f>ROUND(I277*H277,3)</f>
        <v>10</v>
      </c>
      <c r="K277" s="155"/>
      <c r="L277" s="29"/>
      <c r="M277" s="156"/>
      <c r="N277" s="157" t="s">
        <v>38</v>
      </c>
      <c r="O277" s="158">
        <v>0.41099999999999998</v>
      </c>
      <c r="P277" s="158">
        <f>O277*H277</f>
        <v>0.41099999999999998</v>
      </c>
      <c r="Q277" s="158">
        <v>0</v>
      </c>
      <c r="R277" s="158">
        <f>Q277*H277</f>
        <v>0</v>
      </c>
      <c r="S277" s="158">
        <v>0</v>
      </c>
      <c r="T277" s="159">
        <f>S277*H277</f>
        <v>0</v>
      </c>
      <c r="AR277" s="160" t="s">
        <v>216</v>
      </c>
      <c r="AT277" s="160" t="s">
        <v>151</v>
      </c>
      <c r="AU277" s="160" t="s">
        <v>85</v>
      </c>
      <c r="AY277" s="16" t="s">
        <v>149</v>
      </c>
      <c r="BE277" s="161">
        <f>IF(N277="základná",J277,0)</f>
        <v>0</v>
      </c>
      <c r="BF277" s="161">
        <f>IF(N277="znížená",J277,0)</f>
        <v>10</v>
      </c>
      <c r="BG277" s="161">
        <f>IF(N277="zákl. prenesená",J277,0)</f>
        <v>0</v>
      </c>
      <c r="BH277" s="161">
        <f>IF(N277="zníž. prenesená",J277,0)</f>
        <v>0</v>
      </c>
      <c r="BI277" s="161">
        <f>IF(N277="nulová",J277,0)</f>
        <v>0</v>
      </c>
      <c r="BJ277" s="16" t="s">
        <v>85</v>
      </c>
      <c r="BK277" s="162">
        <f>ROUND(I277*H277,3)</f>
        <v>10</v>
      </c>
      <c r="BL277" s="16" t="s">
        <v>216</v>
      </c>
      <c r="BM277" s="160" t="s">
        <v>2064</v>
      </c>
    </row>
    <row r="278" spans="2:65" s="28" customFormat="1" ht="16.5" customHeight="1">
      <c r="B278" s="149"/>
      <c r="C278" s="167" t="s">
        <v>917</v>
      </c>
      <c r="D278" s="167" t="s">
        <v>431</v>
      </c>
      <c r="E278" s="168" t="s">
        <v>2065</v>
      </c>
      <c r="F278" s="169" t="s">
        <v>2066</v>
      </c>
      <c r="G278" s="170" t="s">
        <v>250</v>
      </c>
      <c r="H278" s="171">
        <v>1</v>
      </c>
      <c r="I278" s="171">
        <v>483</v>
      </c>
      <c r="J278" s="171">
        <f>ROUND(I278*H278,3)</f>
        <v>483</v>
      </c>
      <c r="K278" s="172"/>
      <c r="L278" s="173"/>
      <c r="M278" s="174"/>
      <c r="N278" s="175" t="s">
        <v>38</v>
      </c>
      <c r="O278" s="158">
        <v>0</v>
      </c>
      <c r="P278" s="158">
        <f>O278*H278</f>
        <v>0</v>
      </c>
      <c r="Q278" s="158">
        <v>3.8300000000000001E-3</v>
      </c>
      <c r="R278" s="158">
        <f>Q278*H278</f>
        <v>3.8300000000000001E-3</v>
      </c>
      <c r="S278" s="158">
        <v>0</v>
      </c>
      <c r="T278" s="159">
        <f>S278*H278</f>
        <v>0</v>
      </c>
      <c r="AR278" s="160" t="s">
        <v>280</v>
      </c>
      <c r="AT278" s="160" t="s">
        <v>431</v>
      </c>
      <c r="AU278" s="160" t="s">
        <v>85</v>
      </c>
      <c r="AY278" s="16" t="s">
        <v>149</v>
      </c>
      <c r="BE278" s="161">
        <f>IF(N278="základná",J278,0)</f>
        <v>0</v>
      </c>
      <c r="BF278" s="161">
        <f>IF(N278="znížená",J278,0)</f>
        <v>483</v>
      </c>
      <c r="BG278" s="161">
        <f>IF(N278="zákl. prenesená",J278,0)</f>
        <v>0</v>
      </c>
      <c r="BH278" s="161">
        <f>IF(N278="zníž. prenesená",J278,0)</f>
        <v>0</v>
      </c>
      <c r="BI278" s="161">
        <f>IF(N278="nulová",J278,0)</f>
        <v>0</v>
      </c>
      <c r="BJ278" s="16" t="s">
        <v>85</v>
      </c>
      <c r="BK278" s="162">
        <f>ROUND(I278*H278,3)</f>
        <v>483</v>
      </c>
      <c r="BL278" s="16" t="s">
        <v>216</v>
      </c>
      <c r="BM278" s="160" t="s">
        <v>2067</v>
      </c>
    </row>
    <row r="279" spans="2:65" s="28" customFormat="1" ht="21.75" customHeight="1">
      <c r="B279" s="149"/>
      <c r="C279" s="150" t="s">
        <v>921</v>
      </c>
      <c r="D279" s="150" t="s">
        <v>151</v>
      </c>
      <c r="E279" s="151" t="s">
        <v>2068</v>
      </c>
      <c r="F279" s="152" t="s">
        <v>2069</v>
      </c>
      <c r="G279" s="153" t="s">
        <v>727</v>
      </c>
      <c r="H279" s="154">
        <v>4.93</v>
      </c>
      <c r="I279" s="154">
        <v>1.1000000000000001</v>
      </c>
      <c r="J279" s="154">
        <f>ROUND(I279*H279,3)</f>
        <v>5.423</v>
      </c>
      <c r="K279" s="155"/>
      <c r="L279" s="29"/>
      <c r="M279" s="156"/>
      <c r="N279" s="157" t="s">
        <v>38</v>
      </c>
      <c r="O279" s="158">
        <v>0</v>
      </c>
      <c r="P279" s="158">
        <f>O279*H279</f>
        <v>0</v>
      </c>
      <c r="Q279" s="158">
        <v>0</v>
      </c>
      <c r="R279" s="158">
        <f>Q279*H279</f>
        <v>0</v>
      </c>
      <c r="S279" s="158">
        <v>0</v>
      </c>
      <c r="T279" s="159">
        <f>S279*H279</f>
        <v>0</v>
      </c>
      <c r="AR279" s="160" t="s">
        <v>216</v>
      </c>
      <c r="AT279" s="160" t="s">
        <v>151</v>
      </c>
      <c r="AU279" s="160" t="s">
        <v>85</v>
      </c>
      <c r="AY279" s="16" t="s">
        <v>149</v>
      </c>
      <c r="BE279" s="161">
        <f>IF(N279="základná",J279,0)</f>
        <v>0</v>
      </c>
      <c r="BF279" s="161">
        <f>IF(N279="znížená",J279,0)</f>
        <v>5.423</v>
      </c>
      <c r="BG279" s="161">
        <f>IF(N279="zákl. prenesená",J279,0)</f>
        <v>0</v>
      </c>
      <c r="BH279" s="161">
        <f>IF(N279="zníž. prenesená",J279,0)</f>
        <v>0</v>
      </c>
      <c r="BI279" s="161">
        <f>IF(N279="nulová",J279,0)</f>
        <v>0</v>
      </c>
      <c r="BJ279" s="16" t="s">
        <v>85</v>
      </c>
      <c r="BK279" s="162">
        <f>ROUND(I279*H279,3)</f>
        <v>5.423</v>
      </c>
      <c r="BL279" s="16" t="s">
        <v>216</v>
      </c>
      <c r="BM279" s="160" t="s">
        <v>2070</v>
      </c>
    </row>
    <row r="280" spans="2:65" s="137" customFormat="1" ht="22.8" customHeight="1">
      <c r="B280" s="138"/>
      <c r="D280" s="139" t="s">
        <v>71</v>
      </c>
      <c r="E280" s="147" t="s">
        <v>2071</v>
      </c>
      <c r="F280" s="147" t="s">
        <v>2072</v>
      </c>
      <c r="J280" s="148">
        <f>BK280</f>
        <v>59.318000000000005</v>
      </c>
      <c r="L280" s="138"/>
      <c r="M280" s="142"/>
      <c r="P280" s="143">
        <f>SUM(P281:P283)</f>
        <v>0.42971999999999999</v>
      </c>
      <c r="R280" s="143">
        <f>SUM(R281:R283)</f>
        <v>1.4193600000000002E-3</v>
      </c>
      <c r="T280" s="144">
        <f>SUM(T281:T283)</f>
        <v>0</v>
      </c>
      <c r="AR280" s="139" t="s">
        <v>85</v>
      </c>
      <c r="AT280" s="145" t="s">
        <v>71</v>
      </c>
      <c r="AU280" s="145" t="s">
        <v>79</v>
      </c>
      <c r="AY280" s="139" t="s">
        <v>149</v>
      </c>
      <c r="BK280" s="146">
        <f>SUM(BK281:BK283)</f>
        <v>59.318000000000005</v>
      </c>
    </row>
    <row r="281" spans="2:65" s="28" customFormat="1" ht="24.15" customHeight="1">
      <c r="B281" s="149"/>
      <c r="C281" s="150" t="s">
        <v>925</v>
      </c>
      <c r="D281" s="150" t="s">
        <v>151</v>
      </c>
      <c r="E281" s="151" t="s">
        <v>2073</v>
      </c>
      <c r="F281" s="152" t="s">
        <v>2074</v>
      </c>
      <c r="G281" s="153" t="s">
        <v>250</v>
      </c>
      <c r="H281" s="154">
        <v>1</v>
      </c>
      <c r="I281" s="154">
        <v>51.24</v>
      </c>
      <c r="J281" s="154">
        <f>ROUND(I281*H281,3)</f>
        <v>51.24</v>
      </c>
      <c r="K281" s="155"/>
      <c r="L281" s="29"/>
      <c r="M281" s="156"/>
      <c r="N281" s="157" t="s">
        <v>38</v>
      </c>
      <c r="O281" s="158">
        <v>0.42971999999999999</v>
      </c>
      <c r="P281" s="158">
        <f>O281*H281</f>
        <v>0.42971999999999999</v>
      </c>
      <c r="Q281" s="158">
        <v>1.2193600000000001E-3</v>
      </c>
      <c r="R281" s="158">
        <f>Q281*H281</f>
        <v>1.2193600000000001E-3</v>
      </c>
      <c r="S281" s="158">
        <v>0</v>
      </c>
      <c r="T281" s="159">
        <f>S281*H281</f>
        <v>0</v>
      </c>
      <c r="AR281" s="160" t="s">
        <v>216</v>
      </c>
      <c r="AT281" s="160" t="s">
        <v>151</v>
      </c>
      <c r="AU281" s="160" t="s">
        <v>85</v>
      </c>
      <c r="AY281" s="16" t="s">
        <v>149</v>
      </c>
      <c r="BE281" s="161">
        <f>IF(N281="základná",J281,0)</f>
        <v>0</v>
      </c>
      <c r="BF281" s="161">
        <f>IF(N281="znížená",J281,0)</f>
        <v>51.24</v>
      </c>
      <c r="BG281" s="161">
        <f>IF(N281="zákl. prenesená",J281,0)</f>
        <v>0</v>
      </c>
      <c r="BH281" s="161">
        <f>IF(N281="zníž. prenesená",J281,0)</f>
        <v>0</v>
      </c>
      <c r="BI281" s="161">
        <f>IF(N281="nulová",J281,0)</f>
        <v>0</v>
      </c>
      <c r="BJ281" s="16" t="s">
        <v>85</v>
      </c>
      <c r="BK281" s="162">
        <f>ROUND(I281*H281,3)</f>
        <v>51.24</v>
      </c>
      <c r="BL281" s="16" t="s">
        <v>216</v>
      </c>
      <c r="BM281" s="160" t="s">
        <v>2075</v>
      </c>
    </row>
    <row r="282" spans="2:65" s="28" customFormat="1" ht="24.15" customHeight="1">
      <c r="B282" s="149"/>
      <c r="C282" s="167" t="s">
        <v>929</v>
      </c>
      <c r="D282" s="167" t="s">
        <v>431</v>
      </c>
      <c r="E282" s="168" t="s">
        <v>2076</v>
      </c>
      <c r="F282" s="169" t="s">
        <v>2077</v>
      </c>
      <c r="G282" s="170" t="s">
        <v>250</v>
      </c>
      <c r="H282" s="171">
        <v>1</v>
      </c>
      <c r="I282" s="171">
        <v>7.93</v>
      </c>
      <c r="J282" s="171">
        <f>ROUND(I282*H282,3)</f>
        <v>7.93</v>
      </c>
      <c r="K282" s="172"/>
      <c r="L282" s="173"/>
      <c r="M282" s="174"/>
      <c r="N282" s="175" t="s">
        <v>38</v>
      </c>
      <c r="O282" s="158">
        <v>0</v>
      </c>
      <c r="P282" s="158">
        <f>O282*H282</f>
        <v>0</v>
      </c>
      <c r="Q282" s="158">
        <v>2.0000000000000001E-4</v>
      </c>
      <c r="R282" s="158">
        <f>Q282*H282</f>
        <v>2.0000000000000001E-4</v>
      </c>
      <c r="S282" s="158">
        <v>0</v>
      </c>
      <c r="T282" s="159">
        <f>S282*H282</f>
        <v>0</v>
      </c>
      <c r="AR282" s="160" t="s">
        <v>280</v>
      </c>
      <c r="AT282" s="160" t="s">
        <v>431</v>
      </c>
      <c r="AU282" s="160" t="s">
        <v>85</v>
      </c>
      <c r="AY282" s="16" t="s">
        <v>149</v>
      </c>
      <c r="BE282" s="161">
        <f>IF(N282="základná",J282,0)</f>
        <v>0</v>
      </c>
      <c r="BF282" s="161">
        <f>IF(N282="znížená",J282,0)</f>
        <v>7.93</v>
      </c>
      <c r="BG282" s="161">
        <f>IF(N282="zákl. prenesená",J282,0)</f>
        <v>0</v>
      </c>
      <c r="BH282" s="161">
        <f>IF(N282="zníž. prenesená",J282,0)</f>
        <v>0</v>
      </c>
      <c r="BI282" s="161">
        <f>IF(N282="nulová",J282,0)</f>
        <v>0</v>
      </c>
      <c r="BJ282" s="16" t="s">
        <v>85</v>
      </c>
      <c r="BK282" s="162">
        <f>ROUND(I282*H282,3)</f>
        <v>7.93</v>
      </c>
      <c r="BL282" s="16" t="s">
        <v>216</v>
      </c>
      <c r="BM282" s="160" t="s">
        <v>2078</v>
      </c>
    </row>
    <row r="283" spans="2:65" s="28" customFormat="1" ht="21.75" customHeight="1">
      <c r="B283" s="149"/>
      <c r="C283" s="150" t="s">
        <v>933</v>
      </c>
      <c r="D283" s="150" t="s">
        <v>151</v>
      </c>
      <c r="E283" s="151" t="s">
        <v>2079</v>
      </c>
      <c r="F283" s="152" t="s">
        <v>2080</v>
      </c>
      <c r="G283" s="153" t="s">
        <v>727</v>
      </c>
      <c r="H283" s="154">
        <v>0.59199999999999997</v>
      </c>
      <c r="I283" s="154">
        <v>0.25</v>
      </c>
      <c r="J283" s="154">
        <f>ROUND(I283*H283,3)</f>
        <v>0.14799999999999999</v>
      </c>
      <c r="K283" s="155"/>
      <c r="L283" s="29"/>
      <c r="M283" s="156"/>
      <c r="N283" s="157" t="s">
        <v>38</v>
      </c>
      <c r="O283" s="158">
        <v>0</v>
      </c>
      <c r="P283" s="158">
        <f>O283*H283</f>
        <v>0</v>
      </c>
      <c r="Q283" s="158">
        <v>0</v>
      </c>
      <c r="R283" s="158">
        <f>Q283*H283</f>
        <v>0</v>
      </c>
      <c r="S283" s="158">
        <v>0</v>
      </c>
      <c r="T283" s="159">
        <f>S283*H283</f>
        <v>0</v>
      </c>
      <c r="AR283" s="160" t="s">
        <v>216</v>
      </c>
      <c r="AT283" s="160" t="s">
        <v>151</v>
      </c>
      <c r="AU283" s="160" t="s">
        <v>85</v>
      </c>
      <c r="AY283" s="16" t="s">
        <v>149</v>
      </c>
      <c r="BE283" s="161">
        <f>IF(N283="základná",J283,0)</f>
        <v>0</v>
      </c>
      <c r="BF283" s="161">
        <f>IF(N283="znížená",J283,0)</f>
        <v>0.14799999999999999</v>
      </c>
      <c r="BG283" s="161">
        <f>IF(N283="zákl. prenesená",J283,0)</f>
        <v>0</v>
      </c>
      <c r="BH283" s="161">
        <f>IF(N283="zníž. prenesená",J283,0)</f>
        <v>0</v>
      </c>
      <c r="BI283" s="161">
        <f>IF(N283="nulová",J283,0)</f>
        <v>0</v>
      </c>
      <c r="BJ283" s="16" t="s">
        <v>85</v>
      </c>
      <c r="BK283" s="162">
        <f>ROUND(I283*H283,3)</f>
        <v>0.14799999999999999</v>
      </c>
      <c r="BL283" s="16" t="s">
        <v>216</v>
      </c>
      <c r="BM283" s="160" t="s">
        <v>2081</v>
      </c>
    </row>
    <row r="284" spans="2:65" s="137" customFormat="1" ht="25.95" customHeight="1">
      <c r="B284" s="138"/>
      <c r="D284" s="139" t="s">
        <v>71</v>
      </c>
      <c r="E284" s="140" t="s">
        <v>431</v>
      </c>
      <c r="F284" s="140" t="s">
        <v>1255</v>
      </c>
      <c r="J284" s="141">
        <f>BK284</f>
        <v>90</v>
      </c>
      <c r="L284" s="138"/>
      <c r="M284" s="142"/>
      <c r="P284" s="143">
        <f>P285</f>
        <v>0.77600000000000002</v>
      </c>
      <c r="R284" s="143">
        <f>R285</f>
        <v>2.81E-3</v>
      </c>
      <c r="T284" s="144">
        <f>T285</f>
        <v>0</v>
      </c>
      <c r="AR284" s="139" t="s">
        <v>161</v>
      </c>
      <c r="AT284" s="145" t="s">
        <v>71</v>
      </c>
      <c r="AU284" s="145" t="s">
        <v>72</v>
      </c>
      <c r="AY284" s="139" t="s">
        <v>149</v>
      </c>
      <c r="BK284" s="146">
        <f>BK285</f>
        <v>90</v>
      </c>
    </row>
    <row r="285" spans="2:65" s="137" customFormat="1" ht="22.8" customHeight="1">
      <c r="B285" s="138"/>
      <c r="D285" s="139" t="s">
        <v>71</v>
      </c>
      <c r="E285" s="147" t="s">
        <v>2082</v>
      </c>
      <c r="F285" s="147" t="s">
        <v>2083</v>
      </c>
      <c r="J285" s="148">
        <f>BK285</f>
        <v>90</v>
      </c>
      <c r="L285" s="138"/>
      <c r="M285" s="142"/>
      <c r="P285" s="143">
        <f>SUM(P286:P287)</f>
        <v>0.77600000000000002</v>
      </c>
      <c r="R285" s="143">
        <f>SUM(R286:R287)</f>
        <v>2.81E-3</v>
      </c>
      <c r="T285" s="144">
        <f>SUM(T286:T287)</f>
        <v>0</v>
      </c>
      <c r="AR285" s="139" t="s">
        <v>161</v>
      </c>
      <c r="AT285" s="145" t="s">
        <v>71</v>
      </c>
      <c r="AU285" s="145" t="s">
        <v>79</v>
      </c>
      <c r="AY285" s="139" t="s">
        <v>149</v>
      </c>
      <c r="BK285" s="146">
        <f>SUM(BK286:BK287)</f>
        <v>90</v>
      </c>
    </row>
    <row r="286" spans="2:65" s="28" customFormat="1" ht="24.15" customHeight="1">
      <c r="B286" s="149"/>
      <c r="C286" s="150" t="s">
        <v>937</v>
      </c>
      <c r="D286" s="150" t="s">
        <v>151</v>
      </c>
      <c r="E286" s="151" t="s">
        <v>2084</v>
      </c>
      <c r="F286" s="152" t="s">
        <v>2085</v>
      </c>
      <c r="G286" s="153" t="s">
        <v>250</v>
      </c>
      <c r="H286" s="154">
        <v>1</v>
      </c>
      <c r="I286" s="154">
        <v>22.72</v>
      </c>
      <c r="J286" s="154">
        <f>ROUND(I286*H286,3)</f>
        <v>22.72</v>
      </c>
      <c r="K286" s="155"/>
      <c r="L286" s="29"/>
      <c r="M286" s="156"/>
      <c r="N286" s="157" t="s">
        <v>38</v>
      </c>
      <c r="O286" s="158">
        <v>0.77600000000000002</v>
      </c>
      <c r="P286" s="158">
        <f>O286*H286</f>
        <v>0.77600000000000002</v>
      </c>
      <c r="Q286" s="158">
        <v>9.0000000000000006E-5</v>
      </c>
      <c r="R286" s="158">
        <f>Q286*H286</f>
        <v>9.0000000000000006E-5</v>
      </c>
      <c r="S286" s="158">
        <v>0</v>
      </c>
      <c r="T286" s="159">
        <f>S286*H286</f>
        <v>0</v>
      </c>
      <c r="AR286" s="160" t="s">
        <v>625</v>
      </c>
      <c r="AT286" s="160" t="s">
        <v>151</v>
      </c>
      <c r="AU286" s="160" t="s">
        <v>85</v>
      </c>
      <c r="AY286" s="16" t="s">
        <v>149</v>
      </c>
      <c r="BE286" s="161">
        <f>IF(N286="základná",J286,0)</f>
        <v>0</v>
      </c>
      <c r="BF286" s="161">
        <f>IF(N286="znížená",J286,0)</f>
        <v>22.72</v>
      </c>
      <c r="BG286" s="161">
        <f>IF(N286="zákl. prenesená",J286,0)</f>
        <v>0</v>
      </c>
      <c r="BH286" s="161">
        <f>IF(N286="zníž. prenesená",J286,0)</f>
        <v>0</v>
      </c>
      <c r="BI286" s="161">
        <f>IF(N286="nulová",J286,0)</f>
        <v>0</v>
      </c>
      <c r="BJ286" s="16" t="s">
        <v>85</v>
      </c>
      <c r="BK286" s="162">
        <f>ROUND(I286*H286,3)</f>
        <v>22.72</v>
      </c>
      <c r="BL286" s="16" t="s">
        <v>625</v>
      </c>
      <c r="BM286" s="160" t="s">
        <v>2086</v>
      </c>
    </row>
    <row r="287" spans="2:65" s="28" customFormat="1" ht="21.75" customHeight="1">
      <c r="B287" s="149"/>
      <c r="C287" s="167" t="s">
        <v>941</v>
      </c>
      <c r="D287" s="167" t="s">
        <v>431</v>
      </c>
      <c r="E287" s="168" t="s">
        <v>2087</v>
      </c>
      <c r="F287" s="169" t="s">
        <v>2088</v>
      </c>
      <c r="G287" s="170" t="s">
        <v>250</v>
      </c>
      <c r="H287" s="171">
        <v>1</v>
      </c>
      <c r="I287" s="171">
        <v>67.28</v>
      </c>
      <c r="J287" s="171">
        <f>ROUND(I287*H287,3)</f>
        <v>67.28</v>
      </c>
      <c r="K287" s="172"/>
      <c r="L287" s="173"/>
      <c r="M287" s="176"/>
      <c r="N287" s="177" t="s">
        <v>38</v>
      </c>
      <c r="O287" s="165">
        <v>0</v>
      </c>
      <c r="P287" s="165">
        <f>O287*H287</f>
        <v>0</v>
      </c>
      <c r="Q287" s="165">
        <v>2.7200000000000002E-3</v>
      </c>
      <c r="R287" s="165">
        <f>Q287*H287</f>
        <v>2.7200000000000002E-3</v>
      </c>
      <c r="S287" s="165">
        <v>0</v>
      </c>
      <c r="T287" s="166">
        <f>S287*H287</f>
        <v>0</v>
      </c>
      <c r="AR287" s="160" t="s">
        <v>881</v>
      </c>
      <c r="AT287" s="160" t="s">
        <v>431</v>
      </c>
      <c r="AU287" s="160" t="s">
        <v>85</v>
      </c>
      <c r="AY287" s="16" t="s">
        <v>149</v>
      </c>
      <c r="BE287" s="161">
        <f>IF(N287="základná",J287,0)</f>
        <v>0</v>
      </c>
      <c r="BF287" s="161">
        <f>IF(N287="znížená",J287,0)</f>
        <v>67.28</v>
      </c>
      <c r="BG287" s="161">
        <f>IF(N287="zákl. prenesená",J287,0)</f>
        <v>0</v>
      </c>
      <c r="BH287" s="161">
        <f>IF(N287="zníž. prenesená",J287,0)</f>
        <v>0</v>
      </c>
      <c r="BI287" s="161">
        <f>IF(N287="nulová",J287,0)</f>
        <v>0</v>
      </c>
      <c r="BJ287" s="16" t="s">
        <v>85</v>
      </c>
      <c r="BK287" s="162">
        <f>ROUND(I287*H287,3)</f>
        <v>67.28</v>
      </c>
      <c r="BL287" s="16" t="s">
        <v>881</v>
      </c>
      <c r="BM287" s="160" t="s">
        <v>2089</v>
      </c>
    </row>
    <row r="288" spans="2:65" s="28" customFormat="1" ht="6.9" customHeight="1">
      <c r="B288" s="45"/>
      <c r="C288" s="46"/>
      <c r="D288" s="46"/>
      <c r="E288" s="46"/>
      <c r="F288" s="46"/>
      <c r="G288" s="46"/>
      <c r="H288" s="46"/>
      <c r="I288" s="46"/>
      <c r="J288" s="46"/>
      <c r="K288" s="46"/>
      <c r="L288" s="29"/>
    </row>
  </sheetData>
  <autoFilter ref="C131:K287" xr:uid="{00000000-0009-0000-0000-000006000000}"/>
  <mergeCells count="12">
    <mergeCell ref="E122:H122"/>
    <mergeCell ref="E124:H124"/>
    <mergeCell ref="E29:H29"/>
    <mergeCell ref="E85:H85"/>
    <mergeCell ref="E87:H87"/>
    <mergeCell ref="E89:H89"/>
    <mergeCell ref="E120:H120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334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104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ht="12" customHeight="1">
      <c r="B8" s="19"/>
      <c r="D8" s="25" t="s">
        <v>115</v>
      </c>
      <c r="L8" s="19"/>
    </row>
    <row r="9" spans="2:46" s="28" customFormat="1" ht="16.5" customHeight="1">
      <c r="B9" s="29"/>
      <c r="E9" s="191" t="s">
        <v>116</v>
      </c>
      <c r="F9" s="191"/>
      <c r="G9" s="191"/>
      <c r="H9" s="191"/>
      <c r="L9" s="29"/>
    </row>
    <row r="10" spans="2:46" s="28" customFormat="1" ht="12" customHeight="1">
      <c r="B10" s="29"/>
      <c r="D10" s="25" t="s">
        <v>117</v>
      </c>
      <c r="L10" s="29"/>
    </row>
    <row r="11" spans="2:46" s="28" customFormat="1" ht="16.5" customHeight="1">
      <c r="B11" s="29"/>
      <c r="E11" s="2" t="s">
        <v>2090</v>
      </c>
      <c r="F11" s="2"/>
      <c r="G11" s="2"/>
      <c r="H11" s="2"/>
      <c r="L11" s="29"/>
    </row>
    <row r="12" spans="2:46" s="28" customFormat="1">
      <c r="B12" s="29"/>
      <c r="L12" s="29"/>
    </row>
    <row r="13" spans="2:46" s="28" customFormat="1" ht="12" customHeight="1">
      <c r="B13" s="29"/>
      <c r="D13" s="25" t="s">
        <v>13</v>
      </c>
      <c r="F13" s="23"/>
      <c r="I13" s="25" t="s">
        <v>14</v>
      </c>
      <c r="J13" s="23"/>
      <c r="L13" s="29"/>
    </row>
    <row r="14" spans="2:46" s="28" customFormat="1" ht="12" customHeight="1">
      <c r="B14" s="29"/>
      <c r="D14" s="25" t="s">
        <v>15</v>
      </c>
      <c r="F14" s="23" t="s">
        <v>16</v>
      </c>
      <c r="I14" s="25" t="s">
        <v>17</v>
      </c>
      <c r="J14" s="55" t="str">
        <f>'Rekapitulácia stavby'!AN8</f>
        <v>8. 7. 2025</v>
      </c>
      <c r="L14" s="29"/>
    </row>
    <row r="15" spans="2:46" s="28" customFormat="1" ht="10.8" customHeight="1">
      <c r="B15" s="29"/>
      <c r="L15" s="29"/>
    </row>
    <row r="16" spans="2:46" s="28" customFormat="1" ht="12" customHeight="1">
      <c r="B16" s="29"/>
      <c r="D16" s="25" t="s">
        <v>19</v>
      </c>
      <c r="I16" s="25" t="s">
        <v>20</v>
      </c>
      <c r="J16" s="23"/>
      <c r="L16" s="29"/>
    </row>
    <row r="17" spans="2:12" s="28" customFormat="1" ht="18" customHeight="1">
      <c r="B17" s="29"/>
      <c r="E17" s="23" t="s">
        <v>21</v>
      </c>
      <c r="I17" s="25" t="s">
        <v>22</v>
      </c>
      <c r="J17" s="23"/>
      <c r="L17" s="29"/>
    </row>
    <row r="18" spans="2:12" s="28" customFormat="1" ht="6.9" customHeight="1">
      <c r="B18" s="29"/>
      <c r="L18" s="29"/>
    </row>
    <row r="19" spans="2:12" s="28" customFormat="1" ht="12" customHeight="1">
      <c r="B19" s="29"/>
      <c r="D19" s="25" t="s">
        <v>23</v>
      </c>
      <c r="I19" s="25" t="s">
        <v>20</v>
      </c>
      <c r="J19" s="23">
        <f>'Rekapitulácia stavby'!AN13</f>
        <v>0</v>
      </c>
      <c r="L19" s="29"/>
    </row>
    <row r="20" spans="2:12" s="28" customFormat="1" ht="18" customHeight="1">
      <c r="B20" s="29"/>
      <c r="E20" s="13" t="str">
        <f>'Rekapitulácia stavby'!E14</f>
        <v xml:space="preserve"> </v>
      </c>
      <c r="F20" s="13"/>
      <c r="G20" s="13"/>
      <c r="H20" s="13"/>
      <c r="I20" s="25" t="s">
        <v>22</v>
      </c>
      <c r="J20" s="23">
        <f>'Rekapitulácia stavby'!AN14</f>
        <v>0</v>
      </c>
      <c r="L20" s="29"/>
    </row>
    <row r="21" spans="2:12" s="28" customFormat="1" ht="6.9" customHeight="1">
      <c r="B21" s="29"/>
      <c r="L21" s="29"/>
    </row>
    <row r="22" spans="2:12" s="28" customFormat="1" ht="12" customHeight="1">
      <c r="B22" s="29"/>
      <c r="D22" s="25" t="s">
        <v>25</v>
      </c>
      <c r="I22" s="25" t="s">
        <v>20</v>
      </c>
      <c r="J22" s="23"/>
      <c r="L22" s="29"/>
    </row>
    <row r="23" spans="2:12" s="28" customFormat="1" ht="18" customHeight="1">
      <c r="B23" s="29"/>
      <c r="E23" s="23" t="s">
        <v>26</v>
      </c>
      <c r="I23" s="25" t="s">
        <v>22</v>
      </c>
      <c r="J23" s="23"/>
      <c r="L23" s="29"/>
    </row>
    <row r="24" spans="2:12" s="28" customFormat="1" ht="6.9" customHeight="1">
      <c r="B24" s="29"/>
      <c r="L24" s="29"/>
    </row>
    <row r="25" spans="2:12" s="28" customFormat="1" ht="12" customHeight="1">
      <c r="B25" s="29"/>
      <c r="D25" s="25" t="s">
        <v>28</v>
      </c>
      <c r="I25" s="25" t="s">
        <v>20</v>
      </c>
      <c r="J25" s="23"/>
      <c r="L25" s="29"/>
    </row>
    <row r="26" spans="2:12" s="28" customFormat="1" ht="18" customHeight="1">
      <c r="B26" s="29"/>
      <c r="E26" s="23" t="s">
        <v>24</v>
      </c>
      <c r="I26" s="25" t="s">
        <v>22</v>
      </c>
      <c r="J26" s="23"/>
      <c r="L26" s="29"/>
    </row>
    <row r="27" spans="2:12" s="28" customFormat="1" ht="6.9" customHeight="1">
      <c r="B27" s="29"/>
      <c r="L27" s="29"/>
    </row>
    <row r="28" spans="2:12" s="28" customFormat="1" ht="12" customHeight="1">
      <c r="B28" s="29"/>
      <c r="D28" s="25" t="s">
        <v>30</v>
      </c>
      <c r="L28" s="29"/>
    </row>
    <row r="29" spans="2:12" s="99" customFormat="1" ht="35.25" customHeight="1">
      <c r="B29" s="100"/>
      <c r="E29" s="11" t="s">
        <v>31</v>
      </c>
      <c r="F29" s="11"/>
      <c r="G29" s="11"/>
      <c r="H29" s="11"/>
      <c r="L29" s="100"/>
    </row>
    <row r="30" spans="2:12" s="28" customFormat="1" ht="6.9" customHeight="1">
      <c r="B30" s="29"/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25.5" customHeight="1">
      <c r="B32" s="29"/>
      <c r="D32" s="101" t="s">
        <v>32</v>
      </c>
      <c r="J32" s="69">
        <f>ROUND(J137, 3)</f>
        <v>65217.597999999998</v>
      </c>
      <c r="L32" s="29"/>
    </row>
    <row r="33" spans="2:12" s="28" customFormat="1" ht="6.9" customHeight="1">
      <c r="B33" s="29"/>
      <c r="D33" s="56"/>
      <c r="E33" s="56"/>
      <c r="F33" s="56"/>
      <c r="G33" s="56"/>
      <c r="H33" s="56"/>
      <c r="I33" s="56"/>
      <c r="J33" s="56"/>
      <c r="K33" s="56"/>
      <c r="L33" s="29"/>
    </row>
    <row r="34" spans="2:12" s="28" customFormat="1" ht="14.4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28" customFormat="1" ht="14.4" customHeight="1">
      <c r="B35" s="29"/>
      <c r="D35" s="102" t="s">
        <v>36</v>
      </c>
      <c r="E35" s="35" t="s">
        <v>37</v>
      </c>
      <c r="F35" s="103">
        <f>ROUND((SUM(BE137:BE333)),  3)</f>
        <v>0</v>
      </c>
      <c r="G35" s="104"/>
      <c r="H35" s="104"/>
      <c r="I35" s="105">
        <v>0.23</v>
      </c>
      <c r="J35" s="103">
        <f>ROUND(((SUM(BE137:BE333))*I35),  3)</f>
        <v>0</v>
      </c>
      <c r="L35" s="29"/>
    </row>
    <row r="36" spans="2:12" s="28" customFormat="1" ht="14.4" customHeight="1">
      <c r="B36" s="29"/>
      <c r="E36" s="35" t="s">
        <v>38</v>
      </c>
      <c r="F36" s="91">
        <f>ROUND((SUM(BF137:BF333)),  3)</f>
        <v>65217.597999999998</v>
      </c>
      <c r="I36" s="106">
        <v>0.23</v>
      </c>
      <c r="J36" s="91">
        <f>ROUND(((SUM(BF137:BF333))*I36),  3)</f>
        <v>15000.048000000001</v>
      </c>
      <c r="L36" s="29"/>
    </row>
    <row r="37" spans="2:12" s="28" customFormat="1" ht="14.4" hidden="1" customHeight="1">
      <c r="B37" s="29"/>
      <c r="E37" s="25" t="s">
        <v>39</v>
      </c>
      <c r="F37" s="91">
        <f>ROUND((SUM(BG137:BG333)),  3)</f>
        <v>0</v>
      </c>
      <c r="I37" s="106">
        <v>0.23</v>
      </c>
      <c r="J37" s="91">
        <f>0</f>
        <v>0</v>
      </c>
      <c r="L37" s="29"/>
    </row>
    <row r="38" spans="2:12" s="28" customFormat="1" ht="14.4" hidden="1" customHeight="1">
      <c r="B38" s="29"/>
      <c r="E38" s="25" t="s">
        <v>40</v>
      </c>
      <c r="F38" s="91">
        <f>ROUND((SUM(BH137:BH333)),  3)</f>
        <v>0</v>
      </c>
      <c r="I38" s="106">
        <v>0.23</v>
      </c>
      <c r="J38" s="91">
        <f>0</f>
        <v>0</v>
      </c>
      <c r="L38" s="29"/>
    </row>
    <row r="39" spans="2:12" s="28" customFormat="1" ht="14.4" hidden="1" customHeight="1">
      <c r="B39" s="29"/>
      <c r="E39" s="35" t="s">
        <v>41</v>
      </c>
      <c r="F39" s="103">
        <f>ROUND((SUM(BI137:BI333)),  3)</f>
        <v>0</v>
      </c>
      <c r="G39" s="104"/>
      <c r="H39" s="104"/>
      <c r="I39" s="105">
        <v>0</v>
      </c>
      <c r="J39" s="103">
        <f>0</f>
        <v>0</v>
      </c>
      <c r="L39" s="29"/>
    </row>
    <row r="40" spans="2:12" s="28" customFormat="1" ht="6.9" customHeight="1">
      <c r="B40" s="29"/>
      <c r="L40" s="29"/>
    </row>
    <row r="41" spans="2:12" s="28" customFormat="1" ht="25.5" customHeight="1">
      <c r="B41" s="29"/>
      <c r="C41" s="107"/>
      <c r="D41" s="108" t="s">
        <v>42</v>
      </c>
      <c r="E41" s="59"/>
      <c r="F41" s="59"/>
      <c r="G41" s="109" t="s">
        <v>43</v>
      </c>
      <c r="H41" s="110" t="s">
        <v>44</v>
      </c>
      <c r="I41" s="59"/>
      <c r="J41" s="111">
        <f>SUM(J32:J39)</f>
        <v>80217.645999999993</v>
      </c>
      <c r="K41" s="112"/>
      <c r="L41" s="29"/>
    </row>
    <row r="42" spans="2:12" s="28" customFormat="1" ht="14.4" customHeight="1">
      <c r="B42" s="29"/>
      <c r="L42" s="2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12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12" s="28" customFormat="1" ht="24.9" customHeight="1">
      <c r="B82" s="29"/>
      <c r="C82" s="20" t="s">
        <v>119</v>
      </c>
      <c r="L82" s="29"/>
    </row>
    <row r="83" spans="2:12" s="28" customFormat="1" ht="6.9" customHeight="1">
      <c r="B83" s="29"/>
      <c r="L83" s="29"/>
    </row>
    <row r="84" spans="2:12" s="28" customFormat="1" ht="12" customHeight="1">
      <c r="B84" s="29"/>
      <c r="C84" s="25" t="s">
        <v>11</v>
      </c>
      <c r="L84" s="29"/>
    </row>
    <row r="85" spans="2:12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12" ht="12" customHeight="1">
      <c r="B86" s="19"/>
      <c r="C86" s="25" t="s">
        <v>115</v>
      </c>
      <c r="L86" s="19"/>
    </row>
    <row r="87" spans="2:12" s="28" customFormat="1" ht="16.5" customHeight="1">
      <c r="B87" s="29"/>
      <c r="E87" s="191" t="s">
        <v>116</v>
      </c>
      <c r="F87" s="191"/>
      <c r="G87" s="191"/>
      <c r="H87" s="191"/>
      <c r="L87" s="29"/>
    </row>
    <row r="88" spans="2:12" s="28" customFormat="1" ht="12" customHeight="1">
      <c r="B88" s="29"/>
      <c r="C88" s="25" t="s">
        <v>117</v>
      </c>
      <c r="L88" s="29"/>
    </row>
    <row r="89" spans="2:12" s="28" customFormat="1" ht="16.5" customHeight="1">
      <c r="B89" s="29"/>
      <c r="E89" s="2" t="str">
        <f>E11</f>
        <v>01.7 - 7. ÚVK</v>
      </c>
      <c r="F89" s="2"/>
      <c r="G89" s="2"/>
      <c r="H89" s="2"/>
      <c r="L89" s="29"/>
    </row>
    <row r="90" spans="2:12" s="28" customFormat="1" ht="6.9" customHeight="1">
      <c r="B90" s="29"/>
      <c r="L90" s="29"/>
    </row>
    <row r="91" spans="2:12" s="28" customFormat="1" ht="12" customHeight="1">
      <c r="B91" s="29"/>
      <c r="C91" s="25" t="s">
        <v>15</v>
      </c>
      <c r="F91" s="23" t="str">
        <f>F14</f>
        <v>Medzilaborce</v>
      </c>
      <c r="I91" s="25" t="s">
        <v>17</v>
      </c>
      <c r="J91" s="55" t="str">
        <f>IF(J14="","",J14)</f>
        <v>8. 7. 2025</v>
      </c>
      <c r="L91" s="29"/>
    </row>
    <row r="92" spans="2:12" s="28" customFormat="1" ht="6.9" customHeight="1">
      <c r="B92" s="29"/>
      <c r="L92" s="29"/>
    </row>
    <row r="93" spans="2:12" s="28" customFormat="1" ht="40.049999999999997" customHeight="1">
      <c r="B93" s="29"/>
      <c r="C93" s="25" t="s">
        <v>19</v>
      </c>
      <c r="F93" s="23" t="str">
        <f>E17</f>
        <v>ÚSVIT- ML, n.o., Čapajevova 4923,23, Prešov</v>
      </c>
      <c r="I93" s="25" t="s">
        <v>25</v>
      </c>
      <c r="J93" s="26" t="str">
        <f>E23</f>
        <v>HYDROARCH, s.r.o., Prešov, Ing.arch.Gryglak</v>
      </c>
      <c r="L93" s="29"/>
    </row>
    <row r="94" spans="2:12" s="28" customFormat="1" ht="15.15" customHeight="1">
      <c r="B94" s="29"/>
      <c r="C94" s="25" t="s">
        <v>23</v>
      </c>
      <c r="F94" s="23" t="str">
        <f>IF(E20="","",E20)</f>
        <v xml:space="preserve"> </v>
      </c>
      <c r="I94" s="25" t="s">
        <v>28</v>
      </c>
      <c r="J94" s="26" t="str">
        <f>E26</f>
        <v xml:space="preserve"> </v>
      </c>
      <c r="L94" s="29"/>
    </row>
    <row r="95" spans="2:12" s="28" customFormat="1" ht="10.35" customHeight="1">
      <c r="B95" s="29"/>
      <c r="L95" s="29"/>
    </row>
    <row r="96" spans="2:12" s="28" customFormat="1" ht="29.25" customHeight="1">
      <c r="B96" s="29"/>
      <c r="C96" s="115" t="s">
        <v>120</v>
      </c>
      <c r="D96" s="107"/>
      <c r="E96" s="107"/>
      <c r="F96" s="107"/>
      <c r="G96" s="107"/>
      <c r="H96" s="107"/>
      <c r="I96" s="107"/>
      <c r="J96" s="116" t="s">
        <v>121</v>
      </c>
      <c r="K96" s="107"/>
      <c r="L96" s="29"/>
    </row>
    <row r="97" spans="2:47" s="28" customFormat="1" ht="10.35" customHeight="1">
      <c r="B97" s="29"/>
      <c r="L97" s="29"/>
    </row>
    <row r="98" spans="2:47" s="28" customFormat="1" ht="22.8" customHeight="1">
      <c r="B98" s="29"/>
      <c r="C98" s="117" t="s">
        <v>122</v>
      </c>
      <c r="J98" s="69">
        <f>J137</f>
        <v>65217.598000000005</v>
      </c>
      <c r="L98" s="29"/>
      <c r="AU98" s="16" t="s">
        <v>123</v>
      </c>
    </row>
    <row r="99" spans="2:47" s="118" customFormat="1" ht="24.9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J138</f>
        <v>4018.89</v>
      </c>
      <c r="L99" s="119"/>
    </row>
    <row r="100" spans="2:47" s="88" customFormat="1" ht="19.95" customHeight="1">
      <c r="B100" s="123"/>
      <c r="D100" s="124" t="s">
        <v>125</v>
      </c>
      <c r="E100" s="125"/>
      <c r="F100" s="125"/>
      <c r="G100" s="125"/>
      <c r="H100" s="125"/>
      <c r="I100" s="125"/>
      <c r="J100" s="126">
        <f>J139</f>
        <v>2734.5509999999999</v>
      </c>
      <c r="L100" s="123"/>
    </row>
    <row r="101" spans="2:47" s="88" customFormat="1" ht="19.95" customHeight="1">
      <c r="B101" s="123"/>
      <c r="D101" s="124" t="s">
        <v>415</v>
      </c>
      <c r="E101" s="125"/>
      <c r="F101" s="125"/>
      <c r="G101" s="125"/>
      <c r="H101" s="125"/>
      <c r="I101" s="125"/>
      <c r="J101" s="126">
        <f>J150</f>
        <v>1200.1309999999999</v>
      </c>
      <c r="L101" s="123"/>
    </row>
    <row r="102" spans="2:47" s="88" customFormat="1" ht="19.95" customHeight="1">
      <c r="B102" s="123"/>
      <c r="D102" s="124" t="s">
        <v>416</v>
      </c>
      <c r="E102" s="125"/>
      <c r="F102" s="125"/>
      <c r="G102" s="125"/>
      <c r="H102" s="125"/>
      <c r="I102" s="125"/>
      <c r="J102" s="126">
        <f>J154</f>
        <v>84.207999999999998</v>
      </c>
      <c r="L102" s="123"/>
    </row>
    <row r="103" spans="2:47" s="118" customFormat="1" ht="24.9" customHeight="1">
      <c r="B103" s="119"/>
      <c r="D103" s="120" t="s">
        <v>128</v>
      </c>
      <c r="E103" s="121"/>
      <c r="F103" s="121"/>
      <c r="G103" s="121"/>
      <c r="H103" s="121"/>
      <c r="I103" s="121"/>
      <c r="J103" s="122">
        <f>J157</f>
        <v>57500.738000000005</v>
      </c>
      <c r="L103" s="119"/>
    </row>
    <row r="104" spans="2:47" s="88" customFormat="1" ht="19.95" customHeight="1">
      <c r="B104" s="123"/>
      <c r="D104" s="124" t="s">
        <v>129</v>
      </c>
      <c r="E104" s="125"/>
      <c r="F104" s="125"/>
      <c r="G104" s="125"/>
      <c r="H104" s="125"/>
      <c r="I104" s="125"/>
      <c r="J104" s="126">
        <f>J158</f>
        <v>1277.9000000000001</v>
      </c>
      <c r="L104" s="123"/>
    </row>
    <row r="105" spans="2:47" s="88" customFormat="1" ht="19.95" customHeight="1">
      <c r="B105" s="123"/>
      <c r="D105" s="124" t="s">
        <v>2091</v>
      </c>
      <c r="E105" s="125"/>
      <c r="F105" s="125"/>
      <c r="G105" s="125"/>
      <c r="H105" s="125"/>
      <c r="I105" s="125"/>
      <c r="J105" s="126">
        <f>J164</f>
        <v>1959.694</v>
      </c>
      <c r="L105" s="123"/>
    </row>
    <row r="106" spans="2:47" s="88" customFormat="1" ht="19.95" customHeight="1">
      <c r="B106" s="123"/>
      <c r="D106" s="124" t="s">
        <v>1649</v>
      </c>
      <c r="E106" s="125"/>
      <c r="F106" s="125"/>
      <c r="G106" s="125"/>
      <c r="H106" s="125"/>
      <c r="I106" s="125"/>
      <c r="J106" s="126">
        <f>J172</f>
        <v>2532.9190000000003</v>
      </c>
      <c r="L106" s="123"/>
    </row>
    <row r="107" spans="2:47" s="88" customFormat="1" ht="19.95" customHeight="1">
      <c r="B107" s="123"/>
      <c r="D107" s="124" t="s">
        <v>2092</v>
      </c>
      <c r="E107" s="125"/>
      <c r="F107" s="125"/>
      <c r="G107" s="125"/>
      <c r="H107" s="125"/>
      <c r="I107" s="125"/>
      <c r="J107" s="126">
        <f>J180</f>
        <v>17520.409</v>
      </c>
      <c r="L107" s="123"/>
    </row>
    <row r="108" spans="2:47" s="88" customFormat="1" ht="19.95" customHeight="1">
      <c r="B108" s="123"/>
      <c r="D108" s="124" t="s">
        <v>2093</v>
      </c>
      <c r="E108" s="125"/>
      <c r="F108" s="125"/>
      <c r="G108" s="125"/>
      <c r="H108" s="125"/>
      <c r="I108" s="125"/>
      <c r="J108" s="126">
        <f>J196</f>
        <v>4751.8700000000008</v>
      </c>
      <c r="L108" s="123"/>
    </row>
    <row r="109" spans="2:47" s="88" customFormat="1" ht="19.95" customHeight="1">
      <c r="B109" s="123"/>
      <c r="D109" s="124" t="s">
        <v>2094</v>
      </c>
      <c r="E109" s="125"/>
      <c r="F109" s="125"/>
      <c r="G109" s="125"/>
      <c r="H109" s="125"/>
      <c r="I109" s="125"/>
      <c r="J109" s="126">
        <f>J231</f>
        <v>9593.9659999999985</v>
      </c>
      <c r="L109" s="123"/>
    </row>
    <row r="110" spans="2:47" s="88" customFormat="1" ht="19.95" customHeight="1">
      <c r="B110" s="123"/>
      <c r="D110" s="124" t="s">
        <v>2095</v>
      </c>
      <c r="E110" s="125"/>
      <c r="F110" s="125"/>
      <c r="G110" s="125"/>
      <c r="H110" s="125"/>
      <c r="I110" s="125"/>
      <c r="J110" s="126">
        <f>J264</f>
        <v>17266.600000000002</v>
      </c>
      <c r="L110" s="123"/>
    </row>
    <row r="111" spans="2:47" s="88" customFormat="1" ht="19.95" customHeight="1">
      <c r="B111" s="123"/>
      <c r="D111" s="124" t="s">
        <v>2096</v>
      </c>
      <c r="E111" s="125"/>
      <c r="F111" s="125"/>
      <c r="G111" s="125"/>
      <c r="H111" s="125"/>
      <c r="I111" s="125"/>
      <c r="J111" s="126">
        <f>J274</f>
        <v>280.96000000000004</v>
      </c>
      <c r="L111" s="123"/>
    </row>
    <row r="112" spans="2:47" s="88" customFormat="1" ht="19.95" customHeight="1">
      <c r="B112" s="123"/>
      <c r="D112" s="124" t="s">
        <v>2097</v>
      </c>
      <c r="E112" s="125"/>
      <c r="F112" s="125"/>
      <c r="G112" s="125"/>
      <c r="H112" s="125"/>
      <c r="I112" s="125"/>
      <c r="J112" s="126">
        <f>J282</f>
        <v>2316.42</v>
      </c>
      <c r="L112" s="123"/>
    </row>
    <row r="113" spans="2:12" s="118" customFormat="1" ht="24.9" customHeight="1">
      <c r="B113" s="119"/>
      <c r="D113" s="120" t="s">
        <v>1252</v>
      </c>
      <c r="E113" s="121"/>
      <c r="F113" s="121"/>
      <c r="G113" s="121"/>
      <c r="H113" s="121"/>
      <c r="I113" s="121"/>
      <c r="J113" s="122">
        <f>J314</f>
        <v>2737.97</v>
      </c>
      <c r="L113" s="119"/>
    </row>
    <row r="114" spans="2:12" s="88" customFormat="1" ht="19.95" customHeight="1">
      <c r="B114" s="123"/>
      <c r="D114" s="124" t="s">
        <v>1651</v>
      </c>
      <c r="E114" s="125"/>
      <c r="F114" s="125"/>
      <c r="G114" s="125"/>
      <c r="H114" s="125"/>
      <c r="I114" s="125"/>
      <c r="J114" s="126">
        <f>J315</f>
        <v>2737.97</v>
      </c>
      <c r="L114" s="123"/>
    </row>
    <row r="115" spans="2:12" s="118" customFormat="1" ht="24.9" customHeight="1">
      <c r="B115" s="119"/>
      <c r="D115" s="120" t="s">
        <v>134</v>
      </c>
      <c r="E115" s="121"/>
      <c r="F115" s="121"/>
      <c r="G115" s="121"/>
      <c r="H115" s="121"/>
      <c r="I115" s="121"/>
      <c r="J115" s="122">
        <f>J332</f>
        <v>960</v>
      </c>
      <c r="L115" s="119"/>
    </row>
    <row r="116" spans="2:12" s="28" customFormat="1" ht="21.9" customHeight="1">
      <c r="B116" s="29"/>
      <c r="L116" s="29"/>
    </row>
    <row r="117" spans="2:12" s="28" customFormat="1" ht="6.9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9"/>
    </row>
    <row r="121" spans="2:12" s="28" customFormat="1" ht="6.9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29"/>
    </row>
    <row r="122" spans="2:12" s="28" customFormat="1" ht="24.9" customHeight="1">
      <c r="B122" s="29"/>
      <c r="C122" s="20" t="s">
        <v>135</v>
      </c>
      <c r="L122" s="29"/>
    </row>
    <row r="123" spans="2:12" s="28" customFormat="1" ht="6.9" customHeight="1">
      <c r="B123" s="29"/>
      <c r="L123" s="29"/>
    </row>
    <row r="124" spans="2:12" s="28" customFormat="1" ht="12" customHeight="1">
      <c r="B124" s="29"/>
      <c r="C124" s="25" t="s">
        <v>11</v>
      </c>
      <c r="L124" s="29"/>
    </row>
    <row r="125" spans="2:12" s="28" customFormat="1" ht="16.5" customHeight="1">
      <c r="B125" s="29"/>
      <c r="E125" s="191" t="str">
        <f>E7</f>
        <v>Denný stacionár Medzilaborce - Adaptácia</v>
      </c>
      <c r="F125" s="191"/>
      <c r="G125" s="191"/>
      <c r="H125" s="191"/>
      <c r="L125" s="29"/>
    </row>
    <row r="126" spans="2:12" ht="12" customHeight="1">
      <c r="B126" s="19"/>
      <c r="C126" s="25" t="s">
        <v>115</v>
      </c>
      <c r="L126" s="19"/>
    </row>
    <row r="127" spans="2:12" s="28" customFormat="1" ht="16.5" customHeight="1">
      <c r="B127" s="29"/>
      <c r="E127" s="191" t="s">
        <v>116</v>
      </c>
      <c r="F127" s="191"/>
      <c r="G127" s="191"/>
      <c r="H127" s="191"/>
      <c r="L127" s="29"/>
    </row>
    <row r="128" spans="2:12" s="28" customFormat="1" ht="12" customHeight="1">
      <c r="B128" s="29"/>
      <c r="C128" s="25" t="s">
        <v>117</v>
      </c>
      <c r="L128" s="29"/>
    </row>
    <row r="129" spans="2:65" s="28" customFormat="1" ht="16.5" customHeight="1">
      <c r="B129" s="29"/>
      <c r="E129" s="2" t="str">
        <f>E11</f>
        <v>01.7 - 7. ÚVK</v>
      </c>
      <c r="F129" s="2"/>
      <c r="G129" s="2"/>
      <c r="H129" s="2"/>
      <c r="L129" s="29"/>
    </row>
    <row r="130" spans="2:65" s="28" customFormat="1" ht="6.9" customHeight="1">
      <c r="B130" s="29"/>
      <c r="L130" s="29"/>
    </row>
    <row r="131" spans="2:65" s="28" customFormat="1" ht="12" customHeight="1">
      <c r="B131" s="29"/>
      <c r="C131" s="25" t="s">
        <v>15</v>
      </c>
      <c r="F131" s="23" t="str">
        <f>F14</f>
        <v>Medzilaborce</v>
      </c>
      <c r="I131" s="25" t="s">
        <v>17</v>
      </c>
      <c r="J131" s="55" t="str">
        <f>IF(J14="","",J14)</f>
        <v>8. 7. 2025</v>
      </c>
      <c r="L131" s="29"/>
    </row>
    <row r="132" spans="2:65" s="28" customFormat="1" ht="6.9" customHeight="1">
      <c r="B132" s="29"/>
      <c r="L132" s="29"/>
    </row>
    <row r="133" spans="2:65" s="28" customFormat="1" ht="40.049999999999997" customHeight="1">
      <c r="B133" s="29"/>
      <c r="C133" s="25" t="s">
        <v>19</v>
      </c>
      <c r="F133" s="23" t="str">
        <f>E17</f>
        <v>ÚSVIT- ML, n.o., Čapajevova 4923,23, Prešov</v>
      </c>
      <c r="I133" s="25" t="s">
        <v>25</v>
      </c>
      <c r="J133" s="26" t="str">
        <f>E23</f>
        <v>HYDROARCH, s.r.o., Prešov, Ing.arch.Gryglak</v>
      </c>
      <c r="L133" s="29"/>
    </row>
    <row r="134" spans="2:65" s="28" customFormat="1" ht="15.15" customHeight="1">
      <c r="B134" s="29"/>
      <c r="C134" s="25" t="s">
        <v>23</v>
      </c>
      <c r="F134" s="23" t="str">
        <f>IF(E20="","",E20)</f>
        <v xml:space="preserve"> </v>
      </c>
      <c r="I134" s="25" t="s">
        <v>28</v>
      </c>
      <c r="J134" s="26" t="str">
        <f>E26</f>
        <v xml:space="preserve"> </v>
      </c>
      <c r="L134" s="29"/>
    </row>
    <row r="135" spans="2:65" s="28" customFormat="1" ht="10.35" customHeight="1">
      <c r="B135" s="29"/>
      <c r="L135" s="29"/>
    </row>
    <row r="136" spans="2:65" s="127" customFormat="1" ht="29.25" customHeight="1">
      <c r="B136" s="128"/>
      <c r="C136" s="129" t="s">
        <v>136</v>
      </c>
      <c r="D136" s="130" t="s">
        <v>57</v>
      </c>
      <c r="E136" s="130" t="s">
        <v>53</v>
      </c>
      <c r="F136" s="130" t="s">
        <v>54</v>
      </c>
      <c r="G136" s="130" t="s">
        <v>137</v>
      </c>
      <c r="H136" s="130" t="s">
        <v>138</v>
      </c>
      <c r="I136" s="130" t="s">
        <v>139</v>
      </c>
      <c r="J136" s="131" t="s">
        <v>121</v>
      </c>
      <c r="K136" s="132" t="s">
        <v>140</v>
      </c>
      <c r="L136" s="128"/>
      <c r="M136" s="61"/>
      <c r="N136" s="62" t="s">
        <v>36</v>
      </c>
      <c r="O136" s="62" t="s">
        <v>141</v>
      </c>
      <c r="P136" s="62" t="s">
        <v>142</v>
      </c>
      <c r="Q136" s="62" t="s">
        <v>143</v>
      </c>
      <c r="R136" s="62" t="s">
        <v>144</v>
      </c>
      <c r="S136" s="62" t="s">
        <v>145</v>
      </c>
      <c r="T136" s="63" t="s">
        <v>146</v>
      </c>
    </row>
    <row r="137" spans="2:65" s="28" customFormat="1" ht="22.8" customHeight="1">
      <c r="B137" s="29"/>
      <c r="C137" s="67" t="s">
        <v>122</v>
      </c>
      <c r="J137" s="133">
        <f>BK137</f>
        <v>65217.598000000005</v>
      </c>
      <c r="L137" s="29"/>
      <c r="M137" s="64"/>
      <c r="N137" s="56"/>
      <c r="O137" s="56"/>
      <c r="P137" s="134">
        <f>P138+P157+P314+P332</f>
        <v>655.02895560000002</v>
      </c>
      <c r="Q137" s="56"/>
      <c r="R137" s="134">
        <f>R138+R157+R314+R332</f>
        <v>37.131699080000011</v>
      </c>
      <c r="S137" s="56"/>
      <c r="T137" s="135">
        <f>T138+T157+T314+T332</f>
        <v>1.2966799999999998</v>
      </c>
      <c r="AT137" s="16" t="s">
        <v>71</v>
      </c>
      <c r="AU137" s="16" t="s">
        <v>123</v>
      </c>
      <c r="BK137" s="136">
        <f>BK138+BK157+BK314+BK332</f>
        <v>65217.598000000005</v>
      </c>
    </row>
    <row r="138" spans="2:65" s="137" customFormat="1" ht="25.95" customHeight="1">
      <c r="B138" s="138"/>
      <c r="D138" s="139" t="s">
        <v>71</v>
      </c>
      <c r="E138" s="140" t="s">
        <v>147</v>
      </c>
      <c r="F138" s="140" t="s">
        <v>148</v>
      </c>
      <c r="J138" s="141">
        <f>BK138</f>
        <v>4018.89</v>
      </c>
      <c r="L138" s="138"/>
      <c r="M138" s="142"/>
      <c r="P138" s="143">
        <f>P139+P150+P154</f>
        <v>181.31512959999998</v>
      </c>
      <c r="R138" s="143">
        <f>R139+R150+R154</f>
        <v>34.894254660000009</v>
      </c>
      <c r="T138" s="144">
        <f>T139+T150+T154</f>
        <v>1.2966799999999998</v>
      </c>
      <c r="AR138" s="139" t="s">
        <v>79</v>
      </c>
      <c r="AT138" s="145" t="s">
        <v>71</v>
      </c>
      <c r="AU138" s="145" t="s">
        <v>72</v>
      </c>
      <c r="AY138" s="139" t="s">
        <v>149</v>
      </c>
      <c r="BK138" s="146">
        <f>BK139+BK150+BK154</f>
        <v>4018.89</v>
      </c>
    </row>
    <row r="139" spans="2:65" s="137" customFormat="1" ht="22.8" customHeight="1">
      <c r="B139" s="138"/>
      <c r="D139" s="139" t="s">
        <v>71</v>
      </c>
      <c r="E139" s="147" t="s">
        <v>79</v>
      </c>
      <c r="F139" s="147" t="s">
        <v>150</v>
      </c>
      <c r="J139" s="148">
        <f>BK139</f>
        <v>2734.5509999999999</v>
      </c>
      <c r="L139" s="138"/>
      <c r="M139" s="142"/>
      <c r="P139" s="143">
        <f>SUM(P140:P149)</f>
        <v>170.787364</v>
      </c>
      <c r="R139" s="143">
        <f>SUM(R140:R149)</f>
        <v>7.8618540000000001E-2</v>
      </c>
      <c r="T139" s="144">
        <f>SUM(T140:T149)</f>
        <v>1.2966799999999998</v>
      </c>
      <c r="AR139" s="139" t="s">
        <v>79</v>
      </c>
      <c r="AT139" s="145" t="s">
        <v>71</v>
      </c>
      <c r="AU139" s="145" t="s">
        <v>79</v>
      </c>
      <c r="AY139" s="139" t="s">
        <v>149</v>
      </c>
      <c r="BK139" s="146">
        <f>SUM(BK140:BK149)</f>
        <v>2734.5509999999999</v>
      </c>
    </row>
    <row r="140" spans="2:65" s="28" customFormat="1" ht="33" customHeight="1">
      <c r="B140" s="149"/>
      <c r="C140" s="150" t="s">
        <v>79</v>
      </c>
      <c r="D140" s="150" t="s">
        <v>151</v>
      </c>
      <c r="E140" s="151" t="s">
        <v>2098</v>
      </c>
      <c r="F140" s="152" t="s">
        <v>2099</v>
      </c>
      <c r="G140" s="153" t="s">
        <v>154</v>
      </c>
      <c r="H140" s="154">
        <v>3.08</v>
      </c>
      <c r="I140" s="154">
        <v>4.13</v>
      </c>
      <c r="J140" s="154">
        <f t="shared" ref="J140:J149" si="0">ROUND(I140*H140,3)</f>
        <v>12.72</v>
      </c>
      <c r="K140" s="155"/>
      <c r="L140" s="29"/>
      <c r="M140" s="156"/>
      <c r="N140" s="157" t="s">
        <v>38</v>
      </c>
      <c r="O140" s="158">
        <v>0.35499999999999998</v>
      </c>
      <c r="P140" s="158">
        <f t="shared" ref="P140:P149" si="1">O140*H140</f>
        <v>1.0933999999999999</v>
      </c>
      <c r="Q140" s="158">
        <v>0</v>
      </c>
      <c r="R140" s="158">
        <f t="shared" ref="R140:R149" si="2">Q140*H140</f>
        <v>0</v>
      </c>
      <c r="S140" s="158">
        <v>0.24</v>
      </c>
      <c r="T140" s="159">
        <f t="shared" ref="T140:T149" si="3">S140*H140</f>
        <v>0.73919999999999997</v>
      </c>
      <c r="AR140" s="160" t="s">
        <v>155</v>
      </c>
      <c r="AT140" s="160" t="s">
        <v>151</v>
      </c>
      <c r="AU140" s="160" t="s">
        <v>85</v>
      </c>
      <c r="AY140" s="16" t="s">
        <v>149</v>
      </c>
      <c r="BE140" s="161">
        <f t="shared" ref="BE140:BE149" si="4">IF(N140="základná",J140,0)</f>
        <v>0</v>
      </c>
      <c r="BF140" s="161">
        <f t="shared" ref="BF140:BF149" si="5">IF(N140="znížená",J140,0)</f>
        <v>12.72</v>
      </c>
      <c r="BG140" s="161">
        <f t="shared" ref="BG140:BG149" si="6">IF(N140="zákl. prenesená",J140,0)</f>
        <v>0</v>
      </c>
      <c r="BH140" s="161">
        <f t="shared" ref="BH140:BH149" si="7">IF(N140="zníž. prenesená",J140,0)</f>
        <v>0</v>
      </c>
      <c r="BI140" s="161">
        <f t="shared" ref="BI140:BI149" si="8">IF(N140="nulová",J140,0)</f>
        <v>0</v>
      </c>
      <c r="BJ140" s="16" t="s">
        <v>85</v>
      </c>
      <c r="BK140" s="162">
        <f t="shared" ref="BK140:BK149" si="9">ROUND(I140*H140,3)</f>
        <v>12.72</v>
      </c>
      <c r="BL140" s="16" t="s">
        <v>155</v>
      </c>
      <c r="BM140" s="160" t="s">
        <v>2100</v>
      </c>
    </row>
    <row r="141" spans="2:65" s="28" customFormat="1" ht="24.15" customHeight="1">
      <c r="B141" s="149"/>
      <c r="C141" s="150" t="s">
        <v>85</v>
      </c>
      <c r="D141" s="150" t="s">
        <v>151</v>
      </c>
      <c r="E141" s="151" t="s">
        <v>2101</v>
      </c>
      <c r="F141" s="152" t="s">
        <v>2102</v>
      </c>
      <c r="G141" s="153" t="s">
        <v>154</v>
      </c>
      <c r="H141" s="154">
        <v>3.08</v>
      </c>
      <c r="I141" s="154">
        <v>6.01</v>
      </c>
      <c r="J141" s="154">
        <f t="shared" si="0"/>
        <v>18.510999999999999</v>
      </c>
      <c r="K141" s="155"/>
      <c r="L141" s="29"/>
      <c r="M141" s="156"/>
      <c r="N141" s="157" t="s">
        <v>38</v>
      </c>
      <c r="O141" s="158">
        <v>0.35499999999999998</v>
      </c>
      <c r="P141" s="158">
        <f t="shared" si="1"/>
        <v>1.0933999999999999</v>
      </c>
      <c r="Q141" s="158">
        <v>0</v>
      </c>
      <c r="R141" s="158">
        <f t="shared" si="2"/>
        <v>0</v>
      </c>
      <c r="S141" s="158">
        <v>0.18099999999999999</v>
      </c>
      <c r="T141" s="159">
        <f t="shared" si="3"/>
        <v>0.55747999999999998</v>
      </c>
      <c r="AR141" s="160" t="s">
        <v>155</v>
      </c>
      <c r="AT141" s="160" t="s">
        <v>151</v>
      </c>
      <c r="AU141" s="160" t="s">
        <v>85</v>
      </c>
      <c r="AY141" s="16" t="s">
        <v>149</v>
      </c>
      <c r="BE141" s="161">
        <f t="shared" si="4"/>
        <v>0</v>
      </c>
      <c r="BF141" s="161">
        <f t="shared" si="5"/>
        <v>18.510999999999999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6" t="s">
        <v>85</v>
      </c>
      <c r="BK141" s="162">
        <f t="shared" si="9"/>
        <v>18.510999999999999</v>
      </c>
      <c r="BL141" s="16" t="s">
        <v>155</v>
      </c>
      <c r="BM141" s="160" t="s">
        <v>2103</v>
      </c>
    </row>
    <row r="142" spans="2:65" s="28" customFormat="1" ht="21.75" customHeight="1">
      <c r="B142" s="149"/>
      <c r="C142" s="150" t="s">
        <v>161</v>
      </c>
      <c r="D142" s="150" t="s">
        <v>151</v>
      </c>
      <c r="E142" s="151" t="s">
        <v>2104</v>
      </c>
      <c r="F142" s="152" t="s">
        <v>2105</v>
      </c>
      <c r="G142" s="153" t="s">
        <v>2106</v>
      </c>
      <c r="H142" s="154">
        <v>33.308</v>
      </c>
      <c r="I142" s="154">
        <v>23.99</v>
      </c>
      <c r="J142" s="154">
        <f t="shared" si="0"/>
        <v>799.05899999999997</v>
      </c>
      <c r="K142" s="155"/>
      <c r="L142" s="29"/>
      <c r="M142" s="156"/>
      <c r="N142" s="157" t="s">
        <v>38</v>
      </c>
      <c r="O142" s="158">
        <v>1.667</v>
      </c>
      <c r="P142" s="158">
        <f t="shared" si="1"/>
        <v>55.524436000000001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AR142" s="160" t="s">
        <v>155</v>
      </c>
      <c r="AT142" s="160" t="s">
        <v>151</v>
      </c>
      <c r="AU142" s="160" t="s">
        <v>85</v>
      </c>
      <c r="AY142" s="16" t="s">
        <v>149</v>
      </c>
      <c r="BE142" s="161">
        <f t="shared" si="4"/>
        <v>0</v>
      </c>
      <c r="BF142" s="161">
        <f t="shared" si="5"/>
        <v>799.05899999999997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6" t="s">
        <v>85</v>
      </c>
      <c r="BK142" s="162">
        <f t="shared" si="9"/>
        <v>799.05899999999997</v>
      </c>
      <c r="BL142" s="16" t="s">
        <v>155</v>
      </c>
      <c r="BM142" s="160" t="s">
        <v>2107</v>
      </c>
    </row>
    <row r="143" spans="2:65" s="28" customFormat="1" ht="16.5" customHeight="1">
      <c r="B143" s="149"/>
      <c r="C143" s="150" t="s">
        <v>155</v>
      </c>
      <c r="D143" s="150" t="s">
        <v>151</v>
      </c>
      <c r="E143" s="151" t="s">
        <v>2108</v>
      </c>
      <c r="F143" s="152" t="s">
        <v>2109</v>
      </c>
      <c r="G143" s="153" t="s">
        <v>164</v>
      </c>
      <c r="H143" s="154">
        <v>33.308</v>
      </c>
      <c r="I143" s="154">
        <v>26.39</v>
      </c>
      <c r="J143" s="154">
        <f t="shared" si="0"/>
        <v>878.99800000000005</v>
      </c>
      <c r="K143" s="155"/>
      <c r="L143" s="29"/>
      <c r="M143" s="156"/>
      <c r="N143" s="157" t="s">
        <v>38</v>
      </c>
      <c r="O143" s="158">
        <v>1.5089999999999999</v>
      </c>
      <c r="P143" s="158">
        <f t="shared" si="1"/>
        <v>50.261771999999993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AR143" s="160" t="s">
        <v>155</v>
      </c>
      <c r="AT143" s="160" t="s">
        <v>151</v>
      </c>
      <c r="AU143" s="160" t="s">
        <v>85</v>
      </c>
      <c r="AY143" s="16" t="s">
        <v>149</v>
      </c>
      <c r="BE143" s="161">
        <f t="shared" si="4"/>
        <v>0</v>
      </c>
      <c r="BF143" s="161">
        <f t="shared" si="5"/>
        <v>878.99800000000005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6" t="s">
        <v>85</v>
      </c>
      <c r="BK143" s="162">
        <f t="shared" si="9"/>
        <v>878.99800000000005</v>
      </c>
      <c r="BL143" s="16" t="s">
        <v>155</v>
      </c>
      <c r="BM143" s="160" t="s">
        <v>2110</v>
      </c>
    </row>
    <row r="144" spans="2:65" s="28" customFormat="1" ht="24.15" customHeight="1">
      <c r="B144" s="149"/>
      <c r="C144" s="150" t="s">
        <v>169</v>
      </c>
      <c r="D144" s="150" t="s">
        <v>151</v>
      </c>
      <c r="E144" s="151" t="s">
        <v>2111</v>
      </c>
      <c r="F144" s="152" t="s">
        <v>2112</v>
      </c>
      <c r="G144" s="153" t="s">
        <v>154</v>
      </c>
      <c r="H144" s="154">
        <v>86.394000000000005</v>
      </c>
      <c r="I144" s="154">
        <v>5.1100000000000003</v>
      </c>
      <c r="J144" s="154">
        <f t="shared" si="0"/>
        <v>441.47300000000001</v>
      </c>
      <c r="K144" s="155"/>
      <c r="L144" s="29"/>
      <c r="M144" s="156"/>
      <c r="N144" s="157" t="s">
        <v>38</v>
      </c>
      <c r="O144" s="158">
        <v>0.249</v>
      </c>
      <c r="P144" s="158">
        <f t="shared" si="1"/>
        <v>21.512106000000003</v>
      </c>
      <c r="Q144" s="158">
        <v>9.1E-4</v>
      </c>
      <c r="R144" s="158">
        <f t="shared" si="2"/>
        <v>7.8618540000000001E-2</v>
      </c>
      <c r="S144" s="158">
        <v>0</v>
      </c>
      <c r="T144" s="159">
        <f t="shared" si="3"/>
        <v>0</v>
      </c>
      <c r="AR144" s="160" t="s">
        <v>155</v>
      </c>
      <c r="AT144" s="160" t="s">
        <v>151</v>
      </c>
      <c r="AU144" s="160" t="s">
        <v>85</v>
      </c>
      <c r="AY144" s="16" t="s">
        <v>149</v>
      </c>
      <c r="BE144" s="161">
        <f t="shared" si="4"/>
        <v>0</v>
      </c>
      <c r="BF144" s="161">
        <f t="shared" si="5"/>
        <v>441.47300000000001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6" t="s">
        <v>85</v>
      </c>
      <c r="BK144" s="162">
        <f t="shared" si="9"/>
        <v>441.47300000000001</v>
      </c>
      <c r="BL144" s="16" t="s">
        <v>155</v>
      </c>
      <c r="BM144" s="160" t="s">
        <v>2113</v>
      </c>
    </row>
    <row r="145" spans="2:65" s="28" customFormat="1" ht="24.15" customHeight="1">
      <c r="B145" s="149"/>
      <c r="C145" s="150" t="s">
        <v>173</v>
      </c>
      <c r="D145" s="150" t="s">
        <v>151</v>
      </c>
      <c r="E145" s="151" t="s">
        <v>2114</v>
      </c>
      <c r="F145" s="152" t="s">
        <v>2115</v>
      </c>
      <c r="G145" s="153" t="s">
        <v>154</v>
      </c>
      <c r="H145" s="154">
        <v>86.394000000000005</v>
      </c>
      <c r="I145" s="154">
        <v>3.21</v>
      </c>
      <c r="J145" s="154">
        <f t="shared" si="0"/>
        <v>277.32499999999999</v>
      </c>
      <c r="K145" s="155"/>
      <c r="L145" s="29"/>
      <c r="M145" s="156"/>
      <c r="N145" s="157" t="s">
        <v>38</v>
      </c>
      <c r="O145" s="158">
        <v>0.188</v>
      </c>
      <c r="P145" s="158">
        <f t="shared" si="1"/>
        <v>16.242072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AR145" s="160" t="s">
        <v>155</v>
      </c>
      <c r="AT145" s="160" t="s">
        <v>151</v>
      </c>
      <c r="AU145" s="160" t="s">
        <v>85</v>
      </c>
      <c r="AY145" s="16" t="s">
        <v>149</v>
      </c>
      <c r="BE145" s="161">
        <f t="shared" si="4"/>
        <v>0</v>
      </c>
      <c r="BF145" s="161">
        <f t="shared" si="5"/>
        <v>277.32499999999999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6" t="s">
        <v>85</v>
      </c>
      <c r="BK145" s="162">
        <f t="shared" si="9"/>
        <v>277.32499999999999</v>
      </c>
      <c r="BL145" s="16" t="s">
        <v>155</v>
      </c>
      <c r="BM145" s="160" t="s">
        <v>2116</v>
      </c>
    </row>
    <row r="146" spans="2:65" s="28" customFormat="1" ht="33" customHeight="1">
      <c r="B146" s="149"/>
      <c r="C146" s="150" t="s">
        <v>177</v>
      </c>
      <c r="D146" s="150" t="s">
        <v>151</v>
      </c>
      <c r="E146" s="151" t="s">
        <v>2117</v>
      </c>
      <c r="F146" s="152" t="s">
        <v>2118</v>
      </c>
      <c r="G146" s="153" t="s">
        <v>2106</v>
      </c>
      <c r="H146" s="154">
        <v>33.308</v>
      </c>
      <c r="I146" s="154">
        <v>1.72</v>
      </c>
      <c r="J146" s="154">
        <f t="shared" si="0"/>
        <v>57.29</v>
      </c>
      <c r="K146" s="155"/>
      <c r="L146" s="29"/>
      <c r="M146" s="156"/>
      <c r="N146" s="157" t="s">
        <v>38</v>
      </c>
      <c r="O146" s="158">
        <v>4.4999999999999998E-2</v>
      </c>
      <c r="P146" s="158">
        <f t="shared" si="1"/>
        <v>1.4988599999999999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AR146" s="160" t="s">
        <v>155</v>
      </c>
      <c r="AT146" s="160" t="s">
        <v>151</v>
      </c>
      <c r="AU146" s="160" t="s">
        <v>85</v>
      </c>
      <c r="AY146" s="16" t="s">
        <v>149</v>
      </c>
      <c r="BE146" s="161">
        <f t="shared" si="4"/>
        <v>0</v>
      </c>
      <c r="BF146" s="161">
        <f t="shared" si="5"/>
        <v>57.29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6" t="s">
        <v>85</v>
      </c>
      <c r="BK146" s="162">
        <f t="shared" si="9"/>
        <v>57.29</v>
      </c>
      <c r="BL146" s="16" t="s">
        <v>155</v>
      </c>
      <c r="BM146" s="160" t="s">
        <v>2119</v>
      </c>
    </row>
    <row r="147" spans="2:65" s="28" customFormat="1" ht="33" customHeight="1">
      <c r="B147" s="149"/>
      <c r="C147" s="150" t="s">
        <v>181</v>
      </c>
      <c r="D147" s="150" t="s">
        <v>151</v>
      </c>
      <c r="E147" s="151" t="s">
        <v>2120</v>
      </c>
      <c r="F147" s="152" t="s">
        <v>2121</v>
      </c>
      <c r="G147" s="153" t="s">
        <v>2106</v>
      </c>
      <c r="H147" s="154">
        <v>18.081</v>
      </c>
      <c r="I147" s="154">
        <v>1.67</v>
      </c>
      <c r="J147" s="154">
        <f t="shared" si="0"/>
        <v>30.195</v>
      </c>
      <c r="K147" s="155"/>
      <c r="L147" s="29"/>
      <c r="M147" s="156"/>
      <c r="N147" s="157" t="s">
        <v>38</v>
      </c>
      <c r="O147" s="158">
        <v>0.253</v>
      </c>
      <c r="P147" s="158">
        <f t="shared" si="1"/>
        <v>4.5744930000000004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AR147" s="160" t="s">
        <v>155</v>
      </c>
      <c r="AT147" s="160" t="s">
        <v>151</v>
      </c>
      <c r="AU147" s="160" t="s">
        <v>85</v>
      </c>
      <c r="AY147" s="16" t="s">
        <v>149</v>
      </c>
      <c r="BE147" s="161">
        <f t="shared" si="4"/>
        <v>0</v>
      </c>
      <c r="BF147" s="161">
        <f t="shared" si="5"/>
        <v>30.195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6" t="s">
        <v>85</v>
      </c>
      <c r="BK147" s="162">
        <f t="shared" si="9"/>
        <v>30.195</v>
      </c>
      <c r="BL147" s="16" t="s">
        <v>155</v>
      </c>
      <c r="BM147" s="160" t="s">
        <v>2122</v>
      </c>
    </row>
    <row r="148" spans="2:65" s="28" customFormat="1" ht="24.15" customHeight="1">
      <c r="B148" s="149"/>
      <c r="C148" s="150" t="s">
        <v>185</v>
      </c>
      <c r="D148" s="150" t="s">
        <v>151</v>
      </c>
      <c r="E148" s="151" t="s">
        <v>2123</v>
      </c>
      <c r="F148" s="152" t="s">
        <v>2124</v>
      </c>
      <c r="G148" s="153" t="s">
        <v>2106</v>
      </c>
      <c r="H148" s="154">
        <v>9.4600000000000009</v>
      </c>
      <c r="I148" s="154">
        <v>21.6</v>
      </c>
      <c r="J148" s="154">
        <f t="shared" si="0"/>
        <v>204.33600000000001</v>
      </c>
      <c r="K148" s="155"/>
      <c r="L148" s="29"/>
      <c r="M148" s="156"/>
      <c r="N148" s="157" t="s">
        <v>38</v>
      </c>
      <c r="O148" s="158">
        <v>1.595</v>
      </c>
      <c r="P148" s="158">
        <f t="shared" si="1"/>
        <v>15.088700000000001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AR148" s="160" t="s">
        <v>155</v>
      </c>
      <c r="AT148" s="160" t="s">
        <v>151</v>
      </c>
      <c r="AU148" s="160" t="s">
        <v>85</v>
      </c>
      <c r="AY148" s="16" t="s">
        <v>149</v>
      </c>
      <c r="BE148" s="161">
        <f t="shared" si="4"/>
        <v>0</v>
      </c>
      <c r="BF148" s="161">
        <f t="shared" si="5"/>
        <v>204.33600000000001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6" t="s">
        <v>85</v>
      </c>
      <c r="BK148" s="162">
        <f t="shared" si="9"/>
        <v>204.33600000000001</v>
      </c>
      <c r="BL148" s="16" t="s">
        <v>155</v>
      </c>
      <c r="BM148" s="160" t="s">
        <v>2125</v>
      </c>
    </row>
    <row r="149" spans="2:65" s="28" customFormat="1" ht="16.5" customHeight="1">
      <c r="B149" s="149"/>
      <c r="C149" s="150" t="s">
        <v>191</v>
      </c>
      <c r="D149" s="150" t="s">
        <v>151</v>
      </c>
      <c r="E149" s="151" t="s">
        <v>2126</v>
      </c>
      <c r="F149" s="152" t="s">
        <v>2127</v>
      </c>
      <c r="G149" s="153" t="s">
        <v>2106</v>
      </c>
      <c r="H149" s="154">
        <v>4.125</v>
      </c>
      <c r="I149" s="154">
        <v>3.55</v>
      </c>
      <c r="J149" s="154">
        <f t="shared" si="0"/>
        <v>14.644</v>
      </c>
      <c r="K149" s="155"/>
      <c r="L149" s="29"/>
      <c r="M149" s="156"/>
      <c r="N149" s="157" t="s">
        <v>38</v>
      </c>
      <c r="O149" s="158">
        <v>0.94499999999999995</v>
      </c>
      <c r="P149" s="158">
        <f t="shared" si="1"/>
        <v>3.8981249999999998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AR149" s="160" t="s">
        <v>155</v>
      </c>
      <c r="AT149" s="160" t="s">
        <v>151</v>
      </c>
      <c r="AU149" s="160" t="s">
        <v>85</v>
      </c>
      <c r="AY149" s="16" t="s">
        <v>149</v>
      </c>
      <c r="BE149" s="161">
        <f t="shared" si="4"/>
        <v>0</v>
      </c>
      <c r="BF149" s="161">
        <f t="shared" si="5"/>
        <v>14.644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6" t="s">
        <v>85</v>
      </c>
      <c r="BK149" s="162">
        <f t="shared" si="9"/>
        <v>14.644</v>
      </c>
      <c r="BL149" s="16" t="s">
        <v>155</v>
      </c>
      <c r="BM149" s="160" t="s">
        <v>2128</v>
      </c>
    </row>
    <row r="150" spans="2:65" s="137" customFormat="1" ht="22.8" customHeight="1">
      <c r="B150" s="138"/>
      <c r="D150" s="139" t="s">
        <v>71</v>
      </c>
      <c r="E150" s="147" t="s">
        <v>155</v>
      </c>
      <c r="F150" s="147" t="s">
        <v>484</v>
      </c>
      <c r="J150" s="148">
        <f>BK150</f>
        <v>1200.1309999999999</v>
      </c>
      <c r="L150" s="138"/>
      <c r="M150" s="142"/>
      <c r="P150" s="143">
        <f>SUM(P151:P153)</f>
        <v>9.6662280000000003</v>
      </c>
      <c r="R150" s="143">
        <f>SUM(R151:R153)</f>
        <v>33.578030520000006</v>
      </c>
      <c r="T150" s="144">
        <f>SUM(T151:T153)</f>
        <v>0</v>
      </c>
      <c r="AR150" s="139" t="s">
        <v>79</v>
      </c>
      <c r="AT150" s="145" t="s">
        <v>71</v>
      </c>
      <c r="AU150" s="145" t="s">
        <v>79</v>
      </c>
      <c r="AY150" s="139" t="s">
        <v>149</v>
      </c>
      <c r="BK150" s="146">
        <f>SUM(BK151:BK153)</f>
        <v>1200.1309999999999</v>
      </c>
    </row>
    <row r="151" spans="2:65" s="28" customFormat="1" ht="37.799999999999997" customHeight="1">
      <c r="B151" s="149"/>
      <c r="C151" s="150" t="s">
        <v>196</v>
      </c>
      <c r="D151" s="150" t="s">
        <v>151</v>
      </c>
      <c r="E151" s="151" t="s">
        <v>2129</v>
      </c>
      <c r="F151" s="152" t="s">
        <v>2130</v>
      </c>
      <c r="G151" s="153" t="s">
        <v>2106</v>
      </c>
      <c r="H151" s="154">
        <v>5.6760000000000002</v>
      </c>
      <c r="I151" s="154">
        <v>65.48</v>
      </c>
      <c r="J151" s="154">
        <f>ROUND(I151*H151,3)</f>
        <v>371.66399999999999</v>
      </c>
      <c r="K151" s="155"/>
      <c r="L151" s="29"/>
      <c r="M151" s="156"/>
      <c r="N151" s="157" t="s">
        <v>38</v>
      </c>
      <c r="O151" s="158">
        <v>1.7030000000000001</v>
      </c>
      <c r="P151" s="158">
        <f>O151*H151</f>
        <v>9.6662280000000003</v>
      </c>
      <c r="Q151" s="158">
        <v>1.8907700000000001</v>
      </c>
      <c r="R151" s="158">
        <f>Q151*H151</f>
        <v>10.732010520000001</v>
      </c>
      <c r="S151" s="158">
        <v>0</v>
      </c>
      <c r="T151" s="159">
        <f>S151*H151</f>
        <v>0</v>
      </c>
      <c r="AR151" s="160" t="s">
        <v>155</v>
      </c>
      <c r="AT151" s="160" t="s">
        <v>151</v>
      </c>
      <c r="AU151" s="160" t="s">
        <v>85</v>
      </c>
      <c r="AY151" s="16" t="s">
        <v>149</v>
      </c>
      <c r="BE151" s="161">
        <f>IF(N151="základná",J151,0)</f>
        <v>0</v>
      </c>
      <c r="BF151" s="161">
        <f>IF(N151="znížená",J151,0)</f>
        <v>371.66399999999999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6" t="s">
        <v>85</v>
      </c>
      <c r="BK151" s="162">
        <f>ROUND(I151*H151,3)</f>
        <v>371.66399999999999</v>
      </c>
      <c r="BL151" s="16" t="s">
        <v>155</v>
      </c>
      <c r="BM151" s="160" t="s">
        <v>2131</v>
      </c>
    </row>
    <row r="152" spans="2:65" s="28" customFormat="1" ht="16.5" customHeight="1">
      <c r="B152" s="149"/>
      <c r="C152" s="167" t="s">
        <v>200</v>
      </c>
      <c r="D152" s="167" t="s">
        <v>431</v>
      </c>
      <c r="E152" s="168" t="s">
        <v>2132</v>
      </c>
      <c r="F152" s="169" t="s">
        <v>2133</v>
      </c>
      <c r="G152" s="170" t="s">
        <v>188</v>
      </c>
      <c r="H152" s="171">
        <v>22.841000000000001</v>
      </c>
      <c r="I152" s="171">
        <v>34.799999999999997</v>
      </c>
      <c r="J152" s="171">
        <f>ROUND(I152*H152,3)</f>
        <v>794.86699999999996</v>
      </c>
      <c r="K152" s="172"/>
      <c r="L152" s="173"/>
      <c r="M152" s="174"/>
      <c r="N152" s="175" t="s">
        <v>38</v>
      </c>
      <c r="O152" s="158">
        <v>0</v>
      </c>
      <c r="P152" s="158">
        <f>O152*H152</f>
        <v>0</v>
      </c>
      <c r="Q152" s="158">
        <v>1</v>
      </c>
      <c r="R152" s="158">
        <f>Q152*H152</f>
        <v>22.841000000000001</v>
      </c>
      <c r="S152" s="158">
        <v>0</v>
      </c>
      <c r="T152" s="159">
        <f>S152*H152</f>
        <v>0</v>
      </c>
      <c r="AR152" s="160" t="s">
        <v>181</v>
      </c>
      <c r="AT152" s="160" t="s">
        <v>431</v>
      </c>
      <c r="AU152" s="160" t="s">
        <v>85</v>
      </c>
      <c r="AY152" s="16" t="s">
        <v>149</v>
      </c>
      <c r="BE152" s="161">
        <f>IF(N152="základná",J152,0)</f>
        <v>0</v>
      </c>
      <c r="BF152" s="161">
        <f>IF(N152="znížená",J152,0)</f>
        <v>794.86699999999996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6" t="s">
        <v>85</v>
      </c>
      <c r="BK152" s="162">
        <f>ROUND(I152*H152,3)</f>
        <v>794.86699999999996</v>
      </c>
      <c r="BL152" s="16" t="s">
        <v>155</v>
      </c>
      <c r="BM152" s="160" t="s">
        <v>2134</v>
      </c>
    </row>
    <row r="153" spans="2:65" s="28" customFormat="1" ht="21.75" customHeight="1">
      <c r="B153" s="149"/>
      <c r="C153" s="167" t="s">
        <v>204</v>
      </c>
      <c r="D153" s="167" t="s">
        <v>431</v>
      </c>
      <c r="E153" s="168" t="s">
        <v>2135</v>
      </c>
      <c r="F153" s="169" t="s">
        <v>2136</v>
      </c>
      <c r="G153" s="170" t="s">
        <v>2137</v>
      </c>
      <c r="H153" s="171">
        <v>1</v>
      </c>
      <c r="I153" s="171">
        <v>33.6</v>
      </c>
      <c r="J153" s="171">
        <f>ROUND(I153*H153,3)</f>
        <v>33.6</v>
      </c>
      <c r="K153" s="172"/>
      <c r="L153" s="173"/>
      <c r="M153" s="174"/>
      <c r="N153" s="175" t="s">
        <v>38</v>
      </c>
      <c r="O153" s="158">
        <v>0</v>
      </c>
      <c r="P153" s="158">
        <f>O153*H153</f>
        <v>0</v>
      </c>
      <c r="Q153" s="158">
        <v>5.0200000000000002E-3</v>
      </c>
      <c r="R153" s="158">
        <f>Q153*H153</f>
        <v>5.0200000000000002E-3</v>
      </c>
      <c r="S153" s="158">
        <v>0</v>
      </c>
      <c r="T153" s="159">
        <f>S153*H153</f>
        <v>0</v>
      </c>
      <c r="AR153" s="160" t="s">
        <v>1262</v>
      </c>
      <c r="AT153" s="160" t="s">
        <v>431</v>
      </c>
      <c r="AU153" s="160" t="s">
        <v>85</v>
      </c>
      <c r="AY153" s="16" t="s">
        <v>149</v>
      </c>
      <c r="BE153" s="161">
        <f>IF(N153="základná",J153,0)</f>
        <v>0</v>
      </c>
      <c r="BF153" s="161">
        <f>IF(N153="znížená",J153,0)</f>
        <v>33.6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6" t="s">
        <v>85</v>
      </c>
      <c r="BK153" s="162">
        <f>ROUND(I153*H153,3)</f>
        <v>33.6</v>
      </c>
      <c r="BL153" s="16" t="s">
        <v>625</v>
      </c>
      <c r="BM153" s="160" t="s">
        <v>2138</v>
      </c>
    </row>
    <row r="154" spans="2:65" s="137" customFormat="1" ht="22.8" customHeight="1">
      <c r="B154" s="138"/>
      <c r="D154" s="139" t="s">
        <v>71</v>
      </c>
      <c r="E154" s="147" t="s">
        <v>169</v>
      </c>
      <c r="F154" s="147" t="s">
        <v>503</v>
      </c>
      <c r="J154" s="148">
        <f>BK154</f>
        <v>84.207999999999998</v>
      </c>
      <c r="L154" s="138"/>
      <c r="M154" s="142"/>
      <c r="P154" s="143">
        <f>SUM(P155:P156)</f>
        <v>0.86153760000000001</v>
      </c>
      <c r="R154" s="143">
        <f>SUM(R155:R156)</f>
        <v>1.2376056000000002</v>
      </c>
      <c r="T154" s="144">
        <f>SUM(T155:T156)</f>
        <v>0</v>
      </c>
      <c r="AR154" s="139" t="s">
        <v>79</v>
      </c>
      <c r="AT154" s="145" t="s">
        <v>71</v>
      </c>
      <c r="AU154" s="145" t="s">
        <v>79</v>
      </c>
      <c r="AY154" s="139" t="s">
        <v>149</v>
      </c>
      <c r="BK154" s="146">
        <f>SUM(BK155:BK156)</f>
        <v>84.207999999999998</v>
      </c>
    </row>
    <row r="155" spans="2:65" s="28" customFormat="1" ht="37.799999999999997" customHeight="1">
      <c r="B155" s="149"/>
      <c r="C155" s="150" t="s">
        <v>208</v>
      </c>
      <c r="D155" s="150" t="s">
        <v>151</v>
      </c>
      <c r="E155" s="151" t="s">
        <v>2139</v>
      </c>
      <c r="F155" s="152" t="s">
        <v>2140</v>
      </c>
      <c r="G155" s="153" t="s">
        <v>154</v>
      </c>
      <c r="H155" s="154">
        <v>3.08</v>
      </c>
      <c r="I155" s="154">
        <v>5.62</v>
      </c>
      <c r="J155" s="154">
        <f>ROUND(I155*H155,3)</f>
        <v>17.309999999999999</v>
      </c>
      <c r="K155" s="155"/>
      <c r="L155" s="29"/>
      <c r="M155" s="156"/>
      <c r="N155" s="157" t="s">
        <v>38</v>
      </c>
      <c r="O155" s="158">
        <v>3.3210000000000003E-2</v>
      </c>
      <c r="P155" s="158">
        <f>O155*H155</f>
        <v>0.10228680000000001</v>
      </c>
      <c r="Q155" s="158">
        <v>0.29160000000000003</v>
      </c>
      <c r="R155" s="158">
        <f>Q155*H155</f>
        <v>0.89812800000000015</v>
      </c>
      <c r="S155" s="158">
        <v>0</v>
      </c>
      <c r="T155" s="159">
        <f>S155*H155</f>
        <v>0</v>
      </c>
      <c r="AR155" s="160" t="s">
        <v>155</v>
      </c>
      <c r="AT155" s="160" t="s">
        <v>151</v>
      </c>
      <c r="AU155" s="160" t="s">
        <v>85</v>
      </c>
      <c r="AY155" s="16" t="s">
        <v>149</v>
      </c>
      <c r="BE155" s="161">
        <f>IF(N155="základná",J155,0)</f>
        <v>0</v>
      </c>
      <c r="BF155" s="161">
        <f>IF(N155="znížená",J155,0)</f>
        <v>17.309999999999999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6" t="s">
        <v>85</v>
      </c>
      <c r="BK155" s="162">
        <f>ROUND(I155*H155,3)</f>
        <v>17.309999999999999</v>
      </c>
      <c r="BL155" s="16" t="s">
        <v>155</v>
      </c>
      <c r="BM155" s="160" t="s">
        <v>2141</v>
      </c>
    </row>
    <row r="156" spans="2:65" s="28" customFormat="1" ht="33" customHeight="1">
      <c r="B156" s="149"/>
      <c r="C156" s="150" t="s">
        <v>212</v>
      </c>
      <c r="D156" s="150" t="s">
        <v>151</v>
      </c>
      <c r="E156" s="151" t="s">
        <v>2142</v>
      </c>
      <c r="F156" s="152" t="s">
        <v>2143</v>
      </c>
      <c r="G156" s="153" t="s">
        <v>154</v>
      </c>
      <c r="H156" s="154">
        <v>3.08</v>
      </c>
      <c r="I156" s="154">
        <v>21.72</v>
      </c>
      <c r="J156" s="154">
        <f>ROUND(I156*H156,3)</f>
        <v>66.897999999999996</v>
      </c>
      <c r="K156" s="155"/>
      <c r="L156" s="29"/>
      <c r="M156" s="156"/>
      <c r="N156" s="157" t="s">
        <v>38</v>
      </c>
      <c r="O156" s="158">
        <v>0.24651000000000001</v>
      </c>
      <c r="P156" s="158">
        <f>O156*H156</f>
        <v>0.7592508</v>
      </c>
      <c r="Q156" s="158">
        <v>0.11022</v>
      </c>
      <c r="R156" s="158">
        <f>Q156*H156</f>
        <v>0.33947759999999999</v>
      </c>
      <c r="S156" s="158">
        <v>0</v>
      </c>
      <c r="T156" s="159">
        <f>S156*H156</f>
        <v>0</v>
      </c>
      <c r="AR156" s="160" t="s">
        <v>155</v>
      </c>
      <c r="AT156" s="160" t="s">
        <v>151</v>
      </c>
      <c r="AU156" s="160" t="s">
        <v>85</v>
      </c>
      <c r="AY156" s="16" t="s">
        <v>149</v>
      </c>
      <c r="BE156" s="161">
        <f>IF(N156="základná",J156,0)</f>
        <v>0</v>
      </c>
      <c r="BF156" s="161">
        <f>IF(N156="znížená",J156,0)</f>
        <v>66.897999999999996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6" t="s">
        <v>85</v>
      </c>
      <c r="BK156" s="162">
        <f>ROUND(I156*H156,3)</f>
        <v>66.897999999999996</v>
      </c>
      <c r="BL156" s="16" t="s">
        <v>155</v>
      </c>
      <c r="BM156" s="160" t="s">
        <v>2144</v>
      </c>
    </row>
    <row r="157" spans="2:65" s="137" customFormat="1" ht="25.95" customHeight="1">
      <c r="B157" s="138"/>
      <c r="D157" s="139" t="s">
        <v>71</v>
      </c>
      <c r="E157" s="140" t="s">
        <v>340</v>
      </c>
      <c r="F157" s="140" t="s">
        <v>341</v>
      </c>
      <c r="J157" s="141">
        <f>BK157</f>
        <v>57500.738000000005</v>
      </c>
      <c r="L157" s="138"/>
      <c r="M157" s="142"/>
      <c r="P157" s="143">
        <f>P158+P164+P172+P180+P196+P231+P264+P274+P282</f>
        <v>358.32582600000001</v>
      </c>
      <c r="R157" s="143">
        <f>R158+R164+R172+R180+R196+R231+R264+R274+R282</f>
        <v>2.1678644199999999</v>
      </c>
      <c r="T157" s="144">
        <f>T158+T164+T172+T180+T196+T231+T264+T274+T282</f>
        <v>0</v>
      </c>
      <c r="AR157" s="139" t="s">
        <v>85</v>
      </c>
      <c r="AT157" s="145" t="s">
        <v>71</v>
      </c>
      <c r="AU157" s="145" t="s">
        <v>72</v>
      </c>
      <c r="AY157" s="139" t="s">
        <v>149</v>
      </c>
      <c r="BK157" s="146">
        <f>BK158+BK164+BK172+BK180+BK196+BK231+BK264+BK274+BK282</f>
        <v>57500.738000000005</v>
      </c>
    </row>
    <row r="158" spans="2:65" s="137" customFormat="1" ht="22.8" customHeight="1">
      <c r="B158" s="138"/>
      <c r="D158" s="139" t="s">
        <v>71</v>
      </c>
      <c r="E158" s="147" t="s">
        <v>342</v>
      </c>
      <c r="F158" s="147" t="s">
        <v>343</v>
      </c>
      <c r="J158" s="148">
        <f>BK158</f>
        <v>1277.9000000000001</v>
      </c>
      <c r="L158" s="138"/>
      <c r="M158" s="142"/>
      <c r="P158" s="143">
        <f>SUM(P159:P163)</f>
        <v>19.081</v>
      </c>
      <c r="R158" s="143">
        <f>SUM(R159:R163)</f>
        <v>5.000000000000001E-3</v>
      </c>
      <c r="T158" s="144">
        <f>SUM(T159:T163)</f>
        <v>0</v>
      </c>
      <c r="AR158" s="139" t="s">
        <v>85</v>
      </c>
      <c r="AT158" s="145" t="s">
        <v>71</v>
      </c>
      <c r="AU158" s="145" t="s">
        <v>79</v>
      </c>
      <c r="AY158" s="139" t="s">
        <v>149</v>
      </c>
      <c r="BK158" s="146">
        <f>SUM(BK159:BK163)</f>
        <v>1277.9000000000001</v>
      </c>
    </row>
    <row r="159" spans="2:65" s="28" customFormat="1" ht="21.75" customHeight="1">
      <c r="B159" s="149"/>
      <c r="C159" s="150" t="s">
        <v>216</v>
      </c>
      <c r="D159" s="150" t="s">
        <v>151</v>
      </c>
      <c r="E159" s="151" t="s">
        <v>2145</v>
      </c>
      <c r="F159" s="152" t="s">
        <v>1693</v>
      </c>
      <c r="G159" s="153" t="s">
        <v>159</v>
      </c>
      <c r="H159" s="154">
        <v>10</v>
      </c>
      <c r="I159" s="154">
        <v>4.84</v>
      </c>
      <c r="J159" s="154">
        <f>ROUND(I159*H159,3)</f>
        <v>48.4</v>
      </c>
      <c r="K159" s="155"/>
      <c r="L159" s="29"/>
      <c r="M159" s="156"/>
      <c r="N159" s="157" t="s">
        <v>38</v>
      </c>
      <c r="O159" s="158">
        <v>0.1371</v>
      </c>
      <c r="P159" s="158">
        <f>O159*H159</f>
        <v>1.371</v>
      </c>
      <c r="Q159" s="158">
        <v>4.0000000000000003E-5</v>
      </c>
      <c r="R159" s="158">
        <f>Q159*H159</f>
        <v>4.0000000000000002E-4</v>
      </c>
      <c r="S159" s="158">
        <v>0</v>
      </c>
      <c r="T159" s="159">
        <f>S159*H159</f>
        <v>0</v>
      </c>
      <c r="AR159" s="160" t="s">
        <v>216</v>
      </c>
      <c r="AT159" s="160" t="s">
        <v>151</v>
      </c>
      <c r="AU159" s="160" t="s">
        <v>85</v>
      </c>
      <c r="AY159" s="16" t="s">
        <v>149</v>
      </c>
      <c r="BE159" s="161">
        <f>IF(N159="základná",J159,0)</f>
        <v>0</v>
      </c>
      <c r="BF159" s="161">
        <f>IF(N159="znížená",J159,0)</f>
        <v>48.4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6" t="s">
        <v>85</v>
      </c>
      <c r="BK159" s="162">
        <f>ROUND(I159*H159,3)</f>
        <v>48.4</v>
      </c>
      <c r="BL159" s="16" t="s">
        <v>216</v>
      </c>
      <c r="BM159" s="160" t="s">
        <v>2146</v>
      </c>
    </row>
    <row r="160" spans="2:65" s="28" customFormat="1" ht="16.5" customHeight="1">
      <c r="B160" s="149"/>
      <c r="C160" s="167" t="s">
        <v>220</v>
      </c>
      <c r="D160" s="167" t="s">
        <v>431</v>
      </c>
      <c r="E160" s="168" t="s">
        <v>2147</v>
      </c>
      <c r="F160" s="169" t="s">
        <v>2148</v>
      </c>
      <c r="G160" s="170" t="s">
        <v>159</v>
      </c>
      <c r="H160" s="171">
        <v>10</v>
      </c>
      <c r="I160" s="171">
        <v>4.24</v>
      </c>
      <c r="J160" s="171">
        <f>ROUND(I160*H160,3)</f>
        <v>42.4</v>
      </c>
      <c r="K160" s="172"/>
      <c r="L160" s="173"/>
      <c r="M160" s="174"/>
      <c r="N160" s="175" t="s">
        <v>38</v>
      </c>
      <c r="O160" s="158">
        <v>0</v>
      </c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AR160" s="160" t="s">
        <v>280</v>
      </c>
      <c r="AT160" s="160" t="s">
        <v>431</v>
      </c>
      <c r="AU160" s="160" t="s">
        <v>85</v>
      </c>
      <c r="AY160" s="16" t="s">
        <v>149</v>
      </c>
      <c r="BE160" s="161">
        <f>IF(N160="základná",J160,0)</f>
        <v>0</v>
      </c>
      <c r="BF160" s="161">
        <f>IF(N160="znížená",J160,0)</f>
        <v>42.4</v>
      </c>
      <c r="BG160" s="161">
        <f>IF(N160="zákl. prenesená",J160,0)</f>
        <v>0</v>
      </c>
      <c r="BH160" s="161">
        <f>IF(N160="zníž. prenesená",J160,0)</f>
        <v>0</v>
      </c>
      <c r="BI160" s="161">
        <f>IF(N160="nulová",J160,0)</f>
        <v>0</v>
      </c>
      <c r="BJ160" s="16" t="s">
        <v>85</v>
      </c>
      <c r="BK160" s="162">
        <f>ROUND(I160*H160,3)</f>
        <v>42.4</v>
      </c>
      <c r="BL160" s="16" t="s">
        <v>216</v>
      </c>
      <c r="BM160" s="160" t="s">
        <v>2149</v>
      </c>
    </row>
    <row r="161" spans="2:65" s="28" customFormat="1" ht="21.75" customHeight="1">
      <c r="B161" s="149"/>
      <c r="C161" s="150" t="s">
        <v>224</v>
      </c>
      <c r="D161" s="150" t="s">
        <v>151</v>
      </c>
      <c r="E161" s="151" t="s">
        <v>1704</v>
      </c>
      <c r="F161" s="152" t="s">
        <v>1705</v>
      </c>
      <c r="G161" s="153" t="s">
        <v>159</v>
      </c>
      <c r="H161" s="154">
        <v>115</v>
      </c>
      <c r="I161" s="154">
        <v>5.32</v>
      </c>
      <c r="J161" s="154">
        <f>ROUND(I161*H161,3)</f>
        <v>611.79999999999995</v>
      </c>
      <c r="K161" s="155"/>
      <c r="L161" s="29"/>
      <c r="M161" s="156"/>
      <c r="N161" s="157" t="s">
        <v>38</v>
      </c>
      <c r="O161" s="158">
        <v>0.154</v>
      </c>
      <c r="P161" s="158">
        <f>O161*H161</f>
        <v>17.71</v>
      </c>
      <c r="Q161" s="158">
        <v>4.0000000000000003E-5</v>
      </c>
      <c r="R161" s="158">
        <f>Q161*H161</f>
        <v>4.6000000000000008E-3</v>
      </c>
      <c r="S161" s="158">
        <v>0</v>
      </c>
      <c r="T161" s="159">
        <f>S161*H161</f>
        <v>0</v>
      </c>
      <c r="AR161" s="160" t="s">
        <v>216</v>
      </c>
      <c r="AT161" s="160" t="s">
        <v>151</v>
      </c>
      <c r="AU161" s="160" t="s">
        <v>85</v>
      </c>
      <c r="AY161" s="16" t="s">
        <v>149</v>
      </c>
      <c r="BE161" s="161">
        <f>IF(N161="základná",J161,0)</f>
        <v>0</v>
      </c>
      <c r="BF161" s="161">
        <f>IF(N161="znížená",J161,0)</f>
        <v>611.79999999999995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6" t="s">
        <v>85</v>
      </c>
      <c r="BK161" s="162">
        <f>ROUND(I161*H161,3)</f>
        <v>611.79999999999995</v>
      </c>
      <c r="BL161" s="16" t="s">
        <v>216</v>
      </c>
      <c r="BM161" s="160" t="s">
        <v>2150</v>
      </c>
    </row>
    <row r="162" spans="2:65" s="28" customFormat="1" ht="16.5" customHeight="1">
      <c r="B162" s="149"/>
      <c r="C162" s="167" t="s">
        <v>228</v>
      </c>
      <c r="D162" s="167" t="s">
        <v>431</v>
      </c>
      <c r="E162" s="168" t="s">
        <v>2151</v>
      </c>
      <c r="F162" s="169" t="s">
        <v>2152</v>
      </c>
      <c r="G162" s="170" t="s">
        <v>159</v>
      </c>
      <c r="H162" s="171">
        <v>115</v>
      </c>
      <c r="I162" s="171">
        <v>4.8600000000000003</v>
      </c>
      <c r="J162" s="171">
        <f>ROUND(I162*H162,3)</f>
        <v>558.9</v>
      </c>
      <c r="K162" s="172"/>
      <c r="L162" s="173"/>
      <c r="M162" s="174"/>
      <c r="N162" s="175" t="s">
        <v>38</v>
      </c>
      <c r="O162" s="158">
        <v>0</v>
      </c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AR162" s="160" t="s">
        <v>280</v>
      </c>
      <c r="AT162" s="160" t="s">
        <v>431</v>
      </c>
      <c r="AU162" s="160" t="s">
        <v>85</v>
      </c>
      <c r="AY162" s="16" t="s">
        <v>149</v>
      </c>
      <c r="BE162" s="161">
        <f>IF(N162="základná",J162,0)</f>
        <v>0</v>
      </c>
      <c r="BF162" s="161">
        <f>IF(N162="znížená",J162,0)</f>
        <v>558.9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6" t="s">
        <v>85</v>
      </c>
      <c r="BK162" s="162">
        <f>ROUND(I162*H162,3)</f>
        <v>558.9</v>
      </c>
      <c r="BL162" s="16" t="s">
        <v>216</v>
      </c>
      <c r="BM162" s="160" t="s">
        <v>2153</v>
      </c>
    </row>
    <row r="163" spans="2:65" s="28" customFormat="1" ht="24.15" customHeight="1">
      <c r="B163" s="149"/>
      <c r="C163" s="150" t="s">
        <v>232</v>
      </c>
      <c r="D163" s="150" t="s">
        <v>151</v>
      </c>
      <c r="E163" s="151" t="s">
        <v>1710</v>
      </c>
      <c r="F163" s="152" t="s">
        <v>1711</v>
      </c>
      <c r="G163" s="153" t="s">
        <v>727</v>
      </c>
      <c r="H163" s="154">
        <v>12.615</v>
      </c>
      <c r="I163" s="154">
        <v>1.3</v>
      </c>
      <c r="J163" s="154">
        <f>ROUND(I163*H163,3)</f>
        <v>16.399999999999999</v>
      </c>
      <c r="K163" s="155"/>
      <c r="L163" s="29"/>
      <c r="M163" s="156"/>
      <c r="N163" s="157" t="s">
        <v>38</v>
      </c>
      <c r="O163" s="158">
        <v>0</v>
      </c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AR163" s="160" t="s">
        <v>216</v>
      </c>
      <c r="AT163" s="160" t="s">
        <v>151</v>
      </c>
      <c r="AU163" s="160" t="s">
        <v>85</v>
      </c>
      <c r="AY163" s="16" t="s">
        <v>149</v>
      </c>
      <c r="BE163" s="161">
        <f>IF(N163="základná",J163,0)</f>
        <v>0</v>
      </c>
      <c r="BF163" s="161">
        <f>IF(N163="znížená",J163,0)</f>
        <v>16.399999999999999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6" t="s">
        <v>85</v>
      </c>
      <c r="BK163" s="162">
        <f>ROUND(I163*H163,3)</f>
        <v>16.399999999999999</v>
      </c>
      <c r="BL163" s="16" t="s">
        <v>216</v>
      </c>
      <c r="BM163" s="160" t="s">
        <v>2154</v>
      </c>
    </row>
    <row r="164" spans="2:65" s="137" customFormat="1" ht="22.8" customHeight="1">
      <c r="B164" s="138"/>
      <c r="D164" s="139" t="s">
        <v>71</v>
      </c>
      <c r="E164" s="147" t="s">
        <v>2155</v>
      </c>
      <c r="F164" s="147" t="s">
        <v>2156</v>
      </c>
      <c r="J164" s="148">
        <f>BK164</f>
        <v>1959.694</v>
      </c>
      <c r="L164" s="138"/>
      <c r="M164" s="142"/>
      <c r="P164" s="143">
        <f>SUM(P165:P171)</f>
        <v>4.1731300000000005</v>
      </c>
      <c r="R164" s="143">
        <f>SUM(R165:R171)</f>
        <v>2.1526020000000003E-2</v>
      </c>
      <c r="T164" s="144">
        <f>SUM(T165:T171)</f>
        <v>0</v>
      </c>
      <c r="AR164" s="139" t="s">
        <v>85</v>
      </c>
      <c r="AT164" s="145" t="s">
        <v>71</v>
      </c>
      <c r="AU164" s="145" t="s">
        <v>79</v>
      </c>
      <c r="AY164" s="139" t="s">
        <v>149</v>
      </c>
      <c r="BK164" s="146">
        <f>SUM(BK165:BK171)</f>
        <v>1959.694</v>
      </c>
    </row>
    <row r="165" spans="2:65" s="28" customFormat="1" ht="21.75" customHeight="1">
      <c r="B165" s="149"/>
      <c r="C165" s="150" t="s">
        <v>236</v>
      </c>
      <c r="D165" s="150" t="s">
        <v>151</v>
      </c>
      <c r="E165" s="151" t="s">
        <v>2157</v>
      </c>
      <c r="F165" s="152" t="s">
        <v>2158</v>
      </c>
      <c r="G165" s="153" t="s">
        <v>250</v>
      </c>
      <c r="H165" s="154">
        <v>1</v>
      </c>
      <c r="I165" s="154">
        <v>84.48</v>
      </c>
      <c r="J165" s="154">
        <f t="shared" ref="J165:J171" si="10">ROUND(I165*H165,3)</f>
        <v>84.48</v>
      </c>
      <c r="K165" s="155"/>
      <c r="L165" s="29"/>
      <c r="M165" s="156"/>
      <c r="N165" s="157" t="s">
        <v>38</v>
      </c>
      <c r="O165" s="158">
        <v>1.0608900000000001</v>
      </c>
      <c r="P165" s="158">
        <f t="shared" ref="P165:P171" si="11">O165*H165</f>
        <v>1.0608900000000001</v>
      </c>
      <c r="Q165" s="158">
        <v>2.6928999999999998E-3</v>
      </c>
      <c r="R165" s="158">
        <f t="shared" ref="R165:R171" si="12">Q165*H165</f>
        <v>2.6928999999999998E-3</v>
      </c>
      <c r="S165" s="158">
        <v>0</v>
      </c>
      <c r="T165" s="159">
        <f t="shared" ref="T165:T171" si="13">S165*H165</f>
        <v>0</v>
      </c>
      <c r="AR165" s="160" t="s">
        <v>216</v>
      </c>
      <c r="AT165" s="160" t="s">
        <v>151</v>
      </c>
      <c r="AU165" s="160" t="s">
        <v>85</v>
      </c>
      <c r="AY165" s="16" t="s">
        <v>149</v>
      </c>
      <c r="BE165" s="161">
        <f t="shared" ref="BE165:BE171" si="14">IF(N165="základná",J165,0)</f>
        <v>0</v>
      </c>
      <c r="BF165" s="161">
        <f t="shared" ref="BF165:BF171" si="15">IF(N165="znížená",J165,0)</f>
        <v>84.48</v>
      </c>
      <c r="BG165" s="161">
        <f t="shared" ref="BG165:BG171" si="16">IF(N165="zákl. prenesená",J165,0)</f>
        <v>0</v>
      </c>
      <c r="BH165" s="161">
        <f t="shared" ref="BH165:BH171" si="17">IF(N165="zníž. prenesená",J165,0)</f>
        <v>0</v>
      </c>
      <c r="BI165" s="161">
        <f t="shared" ref="BI165:BI171" si="18">IF(N165="nulová",J165,0)</f>
        <v>0</v>
      </c>
      <c r="BJ165" s="16" t="s">
        <v>85</v>
      </c>
      <c r="BK165" s="162">
        <f t="shared" ref="BK165:BK171" si="19">ROUND(I165*H165,3)</f>
        <v>84.48</v>
      </c>
      <c r="BL165" s="16" t="s">
        <v>216</v>
      </c>
      <c r="BM165" s="160" t="s">
        <v>2159</v>
      </c>
    </row>
    <row r="166" spans="2:65" s="28" customFormat="1" ht="62.7" customHeight="1">
      <c r="B166" s="149"/>
      <c r="C166" s="167" t="s">
        <v>240</v>
      </c>
      <c r="D166" s="167" t="s">
        <v>431</v>
      </c>
      <c r="E166" s="168" t="s">
        <v>2160</v>
      </c>
      <c r="F166" s="169" t="s">
        <v>2161</v>
      </c>
      <c r="G166" s="170" t="s">
        <v>250</v>
      </c>
      <c r="H166" s="171">
        <v>1</v>
      </c>
      <c r="I166" s="171">
        <v>437.67</v>
      </c>
      <c r="J166" s="171">
        <f t="shared" si="10"/>
        <v>437.67</v>
      </c>
      <c r="K166" s="172"/>
      <c r="L166" s="173"/>
      <c r="M166" s="174"/>
      <c r="N166" s="175" t="s">
        <v>38</v>
      </c>
      <c r="O166" s="158">
        <v>0</v>
      </c>
      <c r="P166" s="158">
        <f t="shared" si="11"/>
        <v>0</v>
      </c>
      <c r="Q166" s="158">
        <v>7.4400000000000004E-3</v>
      </c>
      <c r="R166" s="158">
        <f t="shared" si="12"/>
        <v>7.4400000000000004E-3</v>
      </c>
      <c r="S166" s="158">
        <v>0</v>
      </c>
      <c r="T166" s="159">
        <f t="shared" si="13"/>
        <v>0</v>
      </c>
      <c r="AR166" s="160" t="s">
        <v>280</v>
      </c>
      <c r="AT166" s="160" t="s">
        <v>431</v>
      </c>
      <c r="AU166" s="160" t="s">
        <v>85</v>
      </c>
      <c r="AY166" s="16" t="s">
        <v>149</v>
      </c>
      <c r="BE166" s="161">
        <f t="shared" si="14"/>
        <v>0</v>
      </c>
      <c r="BF166" s="161">
        <f t="shared" si="15"/>
        <v>437.67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6" t="s">
        <v>85</v>
      </c>
      <c r="BK166" s="162">
        <f t="shared" si="19"/>
        <v>437.67</v>
      </c>
      <c r="BL166" s="16" t="s">
        <v>216</v>
      </c>
      <c r="BM166" s="160" t="s">
        <v>2162</v>
      </c>
    </row>
    <row r="167" spans="2:65" s="28" customFormat="1" ht="24.15" customHeight="1">
      <c r="B167" s="149"/>
      <c r="C167" s="150" t="s">
        <v>6</v>
      </c>
      <c r="D167" s="150" t="s">
        <v>151</v>
      </c>
      <c r="E167" s="151" t="s">
        <v>2163</v>
      </c>
      <c r="F167" s="152" t="s">
        <v>2164</v>
      </c>
      <c r="G167" s="153" t="s">
        <v>250</v>
      </c>
      <c r="H167" s="154">
        <v>1</v>
      </c>
      <c r="I167" s="154">
        <v>89.53</v>
      </c>
      <c r="J167" s="154">
        <f t="shared" si="10"/>
        <v>89.53</v>
      </c>
      <c r="K167" s="155"/>
      <c r="L167" s="29"/>
      <c r="M167" s="156"/>
      <c r="N167" s="157" t="s">
        <v>38</v>
      </c>
      <c r="O167" s="158">
        <v>1.2620199999999999</v>
      </c>
      <c r="P167" s="158">
        <f t="shared" si="11"/>
        <v>1.2620199999999999</v>
      </c>
      <c r="Q167" s="158">
        <v>2.6871199999999999E-3</v>
      </c>
      <c r="R167" s="158">
        <f t="shared" si="12"/>
        <v>2.6871199999999999E-3</v>
      </c>
      <c r="S167" s="158">
        <v>0</v>
      </c>
      <c r="T167" s="159">
        <f t="shared" si="13"/>
        <v>0</v>
      </c>
      <c r="AR167" s="160" t="s">
        <v>216</v>
      </c>
      <c r="AT167" s="160" t="s">
        <v>151</v>
      </c>
      <c r="AU167" s="160" t="s">
        <v>85</v>
      </c>
      <c r="AY167" s="16" t="s">
        <v>149</v>
      </c>
      <c r="BE167" s="161">
        <f t="shared" si="14"/>
        <v>0</v>
      </c>
      <c r="BF167" s="161">
        <f t="shared" si="15"/>
        <v>89.53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6" t="s">
        <v>85</v>
      </c>
      <c r="BK167" s="162">
        <f t="shared" si="19"/>
        <v>89.53</v>
      </c>
      <c r="BL167" s="16" t="s">
        <v>216</v>
      </c>
      <c r="BM167" s="160" t="s">
        <v>2165</v>
      </c>
    </row>
    <row r="168" spans="2:65" s="28" customFormat="1" ht="62.7" customHeight="1">
      <c r="B168" s="149"/>
      <c r="C168" s="167" t="s">
        <v>247</v>
      </c>
      <c r="D168" s="167" t="s">
        <v>431</v>
      </c>
      <c r="E168" s="168" t="s">
        <v>2166</v>
      </c>
      <c r="F168" s="169" t="s">
        <v>2167</v>
      </c>
      <c r="G168" s="170" t="s">
        <v>250</v>
      </c>
      <c r="H168" s="171">
        <v>1</v>
      </c>
      <c r="I168" s="171">
        <v>586.61</v>
      </c>
      <c r="J168" s="171">
        <f t="shared" si="10"/>
        <v>586.61</v>
      </c>
      <c r="K168" s="172"/>
      <c r="L168" s="173"/>
      <c r="M168" s="174"/>
      <c r="N168" s="175" t="s">
        <v>38</v>
      </c>
      <c r="O168" s="158">
        <v>0</v>
      </c>
      <c r="P168" s="158">
        <f t="shared" si="11"/>
        <v>0</v>
      </c>
      <c r="Q168" s="158">
        <v>8.6800000000000002E-3</v>
      </c>
      <c r="R168" s="158">
        <f t="shared" si="12"/>
        <v>8.6800000000000002E-3</v>
      </c>
      <c r="S168" s="158">
        <v>0</v>
      </c>
      <c r="T168" s="159">
        <f t="shared" si="13"/>
        <v>0</v>
      </c>
      <c r="AR168" s="160" t="s">
        <v>280</v>
      </c>
      <c r="AT168" s="160" t="s">
        <v>431</v>
      </c>
      <c r="AU168" s="160" t="s">
        <v>85</v>
      </c>
      <c r="AY168" s="16" t="s">
        <v>149</v>
      </c>
      <c r="BE168" s="161">
        <f t="shared" si="14"/>
        <v>0</v>
      </c>
      <c r="BF168" s="161">
        <f t="shared" si="15"/>
        <v>586.61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6" t="s">
        <v>85</v>
      </c>
      <c r="BK168" s="162">
        <f t="shared" si="19"/>
        <v>586.61</v>
      </c>
      <c r="BL168" s="16" t="s">
        <v>216</v>
      </c>
      <c r="BM168" s="160" t="s">
        <v>2168</v>
      </c>
    </row>
    <row r="169" spans="2:65" s="28" customFormat="1" ht="33" customHeight="1">
      <c r="B169" s="149"/>
      <c r="C169" s="150" t="s">
        <v>252</v>
      </c>
      <c r="D169" s="150" t="s">
        <v>151</v>
      </c>
      <c r="E169" s="151" t="s">
        <v>2169</v>
      </c>
      <c r="F169" s="152" t="s">
        <v>2170</v>
      </c>
      <c r="G169" s="153" t="s">
        <v>250</v>
      </c>
      <c r="H169" s="154">
        <v>1</v>
      </c>
      <c r="I169" s="154">
        <v>47.8</v>
      </c>
      <c r="J169" s="154">
        <f t="shared" si="10"/>
        <v>47.8</v>
      </c>
      <c r="K169" s="155"/>
      <c r="L169" s="29"/>
      <c r="M169" s="156"/>
      <c r="N169" s="157" t="s">
        <v>38</v>
      </c>
      <c r="O169" s="158">
        <v>1.85022</v>
      </c>
      <c r="P169" s="158">
        <f t="shared" si="11"/>
        <v>1.85022</v>
      </c>
      <c r="Q169" s="158">
        <v>2.5999999999999998E-5</v>
      </c>
      <c r="R169" s="158">
        <f t="shared" si="12"/>
        <v>2.5999999999999998E-5</v>
      </c>
      <c r="S169" s="158">
        <v>0</v>
      </c>
      <c r="T169" s="159">
        <f t="shared" si="13"/>
        <v>0</v>
      </c>
      <c r="AR169" s="160" t="s">
        <v>216</v>
      </c>
      <c r="AT169" s="160" t="s">
        <v>151</v>
      </c>
      <c r="AU169" s="160" t="s">
        <v>85</v>
      </c>
      <c r="AY169" s="16" t="s">
        <v>149</v>
      </c>
      <c r="BE169" s="161">
        <f t="shared" si="14"/>
        <v>0</v>
      </c>
      <c r="BF169" s="161">
        <f t="shared" si="15"/>
        <v>47.8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6" t="s">
        <v>85</v>
      </c>
      <c r="BK169" s="162">
        <f t="shared" si="19"/>
        <v>47.8</v>
      </c>
      <c r="BL169" s="16" t="s">
        <v>216</v>
      </c>
      <c r="BM169" s="160" t="s">
        <v>2171</v>
      </c>
    </row>
    <row r="170" spans="2:65" s="28" customFormat="1" ht="24.15" customHeight="1">
      <c r="B170" s="149"/>
      <c r="C170" s="167" t="s">
        <v>256</v>
      </c>
      <c r="D170" s="167" t="s">
        <v>431</v>
      </c>
      <c r="E170" s="168" t="s">
        <v>2172</v>
      </c>
      <c r="F170" s="169" t="s">
        <v>2173</v>
      </c>
      <c r="G170" s="170" t="s">
        <v>250</v>
      </c>
      <c r="H170" s="171">
        <v>1</v>
      </c>
      <c r="I170" s="171">
        <v>651</v>
      </c>
      <c r="J170" s="171">
        <f t="shared" si="10"/>
        <v>651</v>
      </c>
      <c r="K170" s="172"/>
      <c r="L170" s="173"/>
      <c r="M170" s="174"/>
      <c r="N170" s="175" t="s">
        <v>38</v>
      </c>
      <c r="O170" s="158">
        <v>0</v>
      </c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AR170" s="160" t="s">
        <v>280</v>
      </c>
      <c r="AT170" s="160" t="s">
        <v>431</v>
      </c>
      <c r="AU170" s="160" t="s">
        <v>85</v>
      </c>
      <c r="AY170" s="16" t="s">
        <v>149</v>
      </c>
      <c r="BE170" s="161">
        <f t="shared" si="14"/>
        <v>0</v>
      </c>
      <c r="BF170" s="161">
        <f t="shared" si="15"/>
        <v>651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6" t="s">
        <v>85</v>
      </c>
      <c r="BK170" s="162">
        <f t="shared" si="19"/>
        <v>651</v>
      </c>
      <c r="BL170" s="16" t="s">
        <v>216</v>
      </c>
      <c r="BM170" s="160" t="s">
        <v>2174</v>
      </c>
    </row>
    <row r="171" spans="2:65" s="28" customFormat="1" ht="24.15" customHeight="1">
      <c r="B171" s="149"/>
      <c r="C171" s="150" t="s">
        <v>260</v>
      </c>
      <c r="D171" s="150" t="s">
        <v>151</v>
      </c>
      <c r="E171" s="151" t="s">
        <v>2175</v>
      </c>
      <c r="F171" s="152" t="s">
        <v>2176</v>
      </c>
      <c r="G171" s="153" t="s">
        <v>727</v>
      </c>
      <c r="H171" s="154">
        <v>18.971</v>
      </c>
      <c r="I171" s="154">
        <v>3.3</v>
      </c>
      <c r="J171" s="154">
        <f t="shared" si="10"/>
        <v>62.603999999999999</v>
      </c>
      <c r="K171" s="155"/>
      <c r="L171" s="29"/>
      <c r="M171" s="156"/>
      <c r="N171" s="157" t="s">
        <v>38</v>
      </c>
      <c r="O171" s="158">
        <v>0</v>
      </c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AR171" s="160" t="s">
        <v>216</v>
      </c>
      <c r="AT171" s="160" t="s">
        <v>151</v>
      </c>
      <c r="AU171" s="160" t="s">
        <v>85</v>
      </c>
      <c r="AY171" s="16" t="s">
        <v>149</v>
      </c>
      <c r="BE171" s="161">
        <f t="shared" si="14"/>
        <v>0</v>
      </c>
      <c r="BF171" s="161">
        <f t="shared" si="15"/>
        <v>62.603999999999999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6" t="s">
        <v>85</v>
      </c>
      <c r="BK171" s="162">
        <f t="shared" si="19"/>
        <v>62.603999999999999</v>
      </c>
      <c r="BL171" s="16" t="s">
        <v>216</v>
      </c>
      <c r="BM171" s="160" t="s">
        <v>2177</v>
      </c>
    </row>
    <row r="172" spans="2:65" s="137" customFormat="1" ht="22.8" customHeight="1">
      <c r="B172" s="138"/>
      <c r="D172" s="139" t="s">
        <v>71</v>
      </c>
      <c r="E172" s="147" t="s">
        <v>2060</v>
      </c>
      <c r="F172" s="147" t="s">
        <v>2061</v>
      </c>
      <c r="J172" s="148">
        <f>BK172</f>
        <v>2532.9190000000003</v>
      </c>
      <c r="L172" s="138"/>
      <c r="M172" s="142"/>
      <c r="P172" s="143">
        <f>SUM(P173:P179)</f>
        <v>4.8014000000000001</v>
      </c>
      <c r="R172" s="143">
        <f>SUM(R173:R179)</f>
        <v>1.018816E-2</v>
      </c>
      <c r="T172" s="144">
        <f>SUM(T173:T179)</f>
        <v>0</v>
      </c>
      <c r="AR172" s="139" t="s">
        <v>85</v>
      </c>
      <c r="AT172" s="145" t="s">
        <v>71</v>
      </c>
      <c r="AU172" s="145" t="s">
        <v>79</v>
      </c>
      <c r="AY172" s="139" t="s">
        <v>149</v>
      </c>
      <c r="BK172" s="146">
        <f>SUM(BK173:BK179)</f>
        <v>2532.9190000000003</v>
      </c>
    </row>
    <row r="173" spans="2:65" s="28" customFormat="1" ht="24.15" customHeight="1">
      <c r="B173" s="149"/>
      <c r="C173" s="150" t="s">
        <v>264</v>
      </c>
      <c r="D173" s="150" t="s">
        <v>151</v>
      </c>
      <c r="E173" s="151" t="s">
        <v>2178</v>
      </c>
      <c r="F173" s="152" t="s">
        <v>2179</v>
      </c>
      <c r="G173" s="153" t="s">
        <v>250</v>
      </c>
      <c r="H173" s="154">
        <v>1</v>
      </c>
      <c r="I173" s="154">
        <v>27.45</v>
      </c>
      <c r="J173" s="154">
        <f t="shared" ref="J173:J179" si="20">ROUND(I173*H173,3)</f>
        <v>27.45</v>
      </c>
      <c r="K173" s="155"/>
      <c r="L173" s="29"/>
      <c r="M173" s="156"/>
      <c r="N173" s="157" t="s">
        <v>38</v>
      </c>
      <c r="O173" s="158">
        <v>0.52173999999999998</v>
      </c>
      <c r="P173" s="158">
        <f t="shared" ref="P173:P179" si="21">O173*H173</f>
        <v>0.52173999999999998</v>
      </c>
      <c r="Q173" s="158">
        <v>1.98782E-3</v>
      </c>
      <c r="R173" s="158">
        <f t="shared" ref="R173:R179" si="22">Q173*H173</f>
        <v>1.98782E-3</v>
      </c>
      <c r="S173" s="158">
        <v>0</v>
      </c>
      <c r="T173" s="159">
        <f t="shared" ref="T173:T179" si="23">S173*H173</f>
        <v>0</v>
      </c>
      <c r="AR173" s="160" t="s">
        <v>216</v>
      </c>
      <c r="AT173" s="160" t="s">
        <v>151</v>
      </c>
      <c r="AU173" s="160" t="s">
        <v>85</v>
      </c>
      <c r="AY173" s="16" t="s">
        <v>149</v>
      </c>
      <c r="BE173" s="161">
        <f t="shared" ref="BE173:BE179" si="24">IF(N173="základná",J173,0)</f>
        <v>0</v>
      </c>
      <c r="BF173" s="161">
        <f t="shared" ref="BF173:BF179" si="25">IF(N173="znížená",J173,0)</f>
        <v>27.45</v>
      </c>
      <c r="BG173" s="161">
        <f t="shared" ref="BG173:BG179" si="26">IF(N173="zákl. prenesená",J173,0)</f>
        <v>0</v>
      </c>
      <c r="BH173" s="161">
        <f t="shared" ref="BH173:BH179" si="27">IF(N173="zníž. prenesená",J173,0)</f>
        <v>0</v>
      </c>
      <c r="BI173" s="161">
        <f t="shared" ref="BI173:BI179" si="28">IF(N173="nulová",J173,0)</f>
        <v>0</v>
      </c>
      <c r="BJ173" s="16" t="s">
        <v>85</v>
      </c>
      <c r="BK173" s="162">
        <f t="shared" ref="BK173:BK179" si="29">ROUND(I173*H173,3)</f>
        <v>27.45</v>
      </c>
      <c r="BL173" s="16" t="s">
        <v>216</v>
      </c>
      <c r="BM173" s="160" t="s">
        <v>2180</v>
      </c>
    </row>
    <row r="174" spans="2:65" s="28" customFormat="1" ht="44.25" customHeight="1">
      <c r="B174" s="149"/>
      <c r="C174" s="167" t="s">
        <v>268</v>
      </c>
      <c r="D174" s="167" t="s">
        <v>431</v>
      </c>
      <c r="E174" s="168" t="s">
        <v>2181</v>
      </c>
      <c r="F174" s="169" t="s">
        <v>2182</v>
      </c>
      <c r="G174" s="170" t="s">
        <v>250</v>
      </c>
      <c r="H174" s="171">
        <v>1</v>
      </c>
      <c r="I174" s="171">
        <v>214.26</v>
      </c>
      <c r="J174" s="171">
        <f t="shared" si="20"/>
        <v>214.26</v>
      </c>
      <c r="K174" s="172"/>
      <c r="L174" s="173"/>
      <c r="M174" s="174"/>
      <c r="N174" s="175" t="s">
        <v>38</v>
      </c>
      <c r="O174" s="158">
        <v>0</v>
      </c>
      <c r="P174" s="158">
        <f t="shared" si="21"/>
        <v>0</v>
      </c>
      <c r="Q174" s="158">
        <v>5.6899999999999997E-3</v>
      </c>
      <c r="R174" s="158">
        <f t="shared" si="22"/>
        <v>5.6899999999999997E-3</v>
      </c>
      <c r="S174" s="158">
        <v>0</v>
      </c>
      <c r="T174" s="159">
        <f t="shared" si="23"/>
        <v>0</v>
      </c>
      <c r="AR174" s="160" t="s">
        <v>280</v>
      </c>
      <c r="AT174" s="160" t="s">
        <v>431</v>
      </c>
      <c r="AU174" s="160" t="s">
        <v>85</v>
      </c>
      <c r="AY174" s="16" t="s">
        <v>149</v>
      </c>
      <c r="BE174" s="161">
        <f t="shared" si="24"/>
        <v>0</v>
      </c>
      <c r="BF174" s="161">
        <f t="shared" si="25"/>
        <v>214.26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6" t="s">
        <v>85</v>
      </c>
      <c r="BK174" s="162">
        <f t="shared" si="29"/>
        <v>214.26</v>
      </c>
      <c r="BL174" s="16" t="s">
        <v>216</v>
      </c>
      <c r="BM174" s="160" t="s">
        <v>2183</v>
      </c>
    </row>
    <row r="175" spans="2:65" s="28" customFormat="1" ht="33" customHeight="1">
      <c r="B175" s="149"/>
      <c r="C175" s="150" t="s">
        <v>272</v>
      </c>
      <c r="D175" s="150" t="s">
        <v>151</v>
      </c>
      <c r="E175" s="151" t="s">
        <v>2184</v>
      </c>
      <c r="F175" s="152" t="s">
        <v>2185</v>
      </c>
      <c r="G175" s="153" t="s">
        <v>250</v>
      </c>
      <c r="H175" s="154">
        <v>1</v>
      </c>
      <c r="I175" s="154">
        <v>91.69</v>
      </c>
      <c r="J175" s="154">
        <f t="shared" si="20"/>
        <v>91.69</v>
      </c>
      <c r="K175" s="155"/>
      <c r="L175" s="29"/>
      <c r="M175" s="156"/>
      <c r="N175" s="157" t="s">
        <v>38</v>
      </c>
      <c r="O175" s="158">
        <v>3.7783000000000002</v>
      </c>
      <c r="P175" s="158">
        <f t="shared" si="21"/>
        <v>3.7783000000000002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AR175" s="160" t="s">
        <v>216</v>
      </c>
      <c r="AT175" s="160" t="s">
        <v>151</v>
      </c>
      <c r="AU175" s="160" t="s">
        <v>85</v>
      </c>
      <c r="AY175" s="16" t="s">
        <v>149</v>
      </c>
      <c r="BE175" s="161">
        <f t="shared" si="24"/>
        <v>0</v>
      </c>
      <c r="BF175" s="161">
        <f t="shared" si="25"/>
        <v>91.69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6" t="s">
        <v>85</v>
      </c>
      <c r="BK175" s="162">
        <f t="shared" si="29"/>
        <v>91.69</v>
      </c>
      <c r="BL175" s="16" t="s">
        <v>216</v>
      </c>
      <c r="BM175" s="160" t="s">
        <v>2186</v>
      </c>
    </row>
    <row r="176" spans="2:65" s="28" customFormat="1" ht="24.15" customHeight="1">
      <c r="B176" s="149"/>
      <c r="C176" s="167" t="s">
        <v>276</v>
      </c>
      <c r="D176" s="167" t="s">
        <v>431</v>
      </c>
      <c r="E176" s="168" t="s">
        <v>2187</v>
      </c>
      <c r="F176" s="169" t="s">
        <v>2188</v>
      </c>
      <c r="G176" s="170" t="s">
        <v>250</v>
      </c>
      <c r="H176" s="171">
        <v>1</v>
      </c>
      <c r="I176" s="171">
        <v>1190</v>
      </c>
      <c r="J176" s="171">
        <f t="shared" si="20"/>
        <v>1190</v>
      </c>
      <c r="K176" s="172"/>
      <c r="L176" s="173"/>
      <c r="M176" s="174"/>
      <c r="N176" s="175" t="s">
        <v>38</v>
      </c>
      <c r="O176" s="158">
        <v>0</v>
      </c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AR176" s="160" t="s">
        <v>280</v>
      </c>
      <c r="AT176" s="160" t="s">
        <v>431</v>
      </c>
      <c r="AU176" s="160" t="s">
        <v>85</v>
      </c>
      <c r="AY176" s="16" t="s">
        <v>149</v>
      </c>
      <c r="BE176" s="161">
        <f t="shared" si="24"/>
        <v>0</v>
      </c>
      <c r="BF176" s="161">
        <f t="shared" si="25"/>
        <v>1190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6" t="s">
        <v>85</v>
      </c>
      <c r="BK176" s="162">
        <f t="shared" si="29"/>
        <v>1190</v>
      </c>
      <c r="BL176" s="16" t="s">
        <v>216</v>
      </c>
      <c r="BM176" s="160" t="s">
        <v>2189</v>
      </c>
    </row>
    <row r="177" spans="2:65" s="28" customFormat="1" ht="24.15" customHeight="1">
      <c r="B177" s="149"/>
      <c r="C177" s="150" t="s">
        <v>280</v>
      </c>
      <c r="D177" s="150" t="s">
        <v>151</v>
      </c>
      <c r="E177" s="151" t="s">
        <v>2190</v>
      </c>
      <c r="F177" s="152" t="s">
        <v>2191</v>
      </c>
      <c r="G177" s="153" t="s">
        <v>841</v>
      </c>
      <c r="H177" s="154">
        <v>1</v>
      </c>
      <c r="I177" s="154">
        <v>16.96</v>
      </c>
      <c r="J177" s="154">
        <f t="shared" si="20"/>
        <v>16.96</v>
      </c>
      <c r="K177" s="155"/>
      <c r="L177" s="29"/>
      <c r="M177" s="156"/>
      <c r="N177" s="157" t="s">
        <v>38</v>
      </c>
      <c r="O177" s="158">
        <v>0.50136000000000003</v>
      </c>
      <c r="P177" s="158">
        <f t="shared" si="21"/>
        <v>0.50136000000000003</v>
      </c>
      <c r="Q177" s="158">
        <v>6.2034000000000004E-4</v>
      </c>
      <c r="R177" s="158">
        <f t="shared" si="22"/>
        <v>6.2034000000000004E-4</v>
      </c>
      <c r="S177" s="158">
        <v>0</v>
      </c>
      <c r="T177" s="159">
        <f t="shared" si="23"/>
        <v>0</v>
      </c>
      <c r="AR177" s="160" t="s">
        <v>216</v>
      </c>
      <c r="AT177" s="160" t="s">
        <v>151</v>
      </c>
      <c r="AU177" s="160" t="s">
        <v>85</v>
      </c>
      <c r="AY177" s="16" t="s">
        <v>149</v>
      </c>
      <c r="BE177" s="161">
        <f t="shared" si="24"/>
        <v>0</v>
      </c>
      <c r="BF177" s="161">
        <f t="shared" si="25"/>
        <v>16.96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6" t="s">
        <v>85</v>
      </c>
      <c r="BK177" s="162">
        <f t="shared" si="29"/>
        <v>16.96</v>
      </c>
      <c r="BL177" s="16" t="s">
        <v>216</v>
      </c>
      <c r="BM177" s="160" t="s">
        <v>2192</v>
      </c>
    </row>
    <row r="178" spans="2:65" s="28" customFormat="1" ht="16.5" customHeight="1">
      <c r="B178" s="149"/>
      <c r="C178" s="167" t="s">
        <v>284</v>
      </c>
      <c r="D178" s="167" t="s">
        <v>431</v>
      </c>
      <c r="E178" s="168" t="s">
        <v>2193</v>
      </c>
      <c r="F178" s="169" t="s">
        <v>2194</v>
      </c>
      <c r="G178" s="170" t="s">
        <v>250</v>
      </c>
      <c r="H178" s="171">
        <v>1</v>
      </c>
      <c r="I178" s="171">
        <v>965</v>
      </c>
      <c r="J178" s="171">
        <f t="shared" si="20"/>
        <v>965</v>
      </c>
      <c r="K178" s="172"/>
      <c r="L178" s="173"/>
      <c r="M178" s="174"/>
      <c r="N178" s="175" t="s">
        <v>38</v>
      </c>
      <c r="O178" s="158">
        <v>0</v>
      </c>
      <c r="P178" s="158">
        <f t="shared" si="21"/>
        <v>0</v>
      </c>
      <c r="Q178" s="158">
        <v>1.89E-3</v>
      </c>
      <c r="R178" s="158">
        <f t="shared" si="22"/>
        <v>1.89E-3</v>
      </c>
      <c r="S178" s="158">
        <v>0</v>
      </c>
      <c r="T178" s="159">
        <f t="shared" si="23"/>
        <v>0</v>
      </c>
      <c r="AR178" s="160" t="s">
        <v>280</v>
      </c>
      <c r="AT178" s="160" t="s">
        <v>431</v>
      </c>
      <c r="AU178" s="160" t="s">
        <v>85</v>
      </c>
      <c r="AY178" s="16" t="s">
        <v>149</v>
      </c>
      <c r="BE178" s="161">
        <f t="shared" si="24"/>
        <v>0</v>
      </c>
      <c r="BF178" s="161">
        <f t="shared" si="25"/>
        <v>965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6" t="s">
        <v>85</v>
      </c>
      <c r="BK178" s="162">
        <f t="shared" si="29"/>
        <v>965</v>
      </c>
      <c r="BL178" s="16" t="s">
        <v>216</v>
      </c>
      <c r="BM178" s="160" t="s">
        <v>2195</v>
      </c>
    </row>
    <row r="179" spans="2:65" s="28" customFormat="1" ht="21.75" customHeight="1">
      <c r="B179" s="149"/>
      <c r="C179" s="150" t="s">
        <v>288</v>
      </c>
      <c r="D179" s="150" t="s">
        <v>151</v>
      </c>
      <c r="E179" s="151" t="s">
        <v>2068</v>
      </c>
      <c r="F179" s="152" t="s">
        <v>2069</v>
      </c>
      <c r="G179" s="153" t="s">
        <v>727</v>
      </c>
      <c r="H179" s="154">
        <v>25.053999999999998</v>
      </c>
      <c r="I179" s="154">
        <v>1.1000000000000001</v>
      </c>
      <c r="J179" s="154">
        <f t="shared" si="20"/>
        <v>27.559000000000001</v>
      </c>
      <c r="K179" s="155"/>
      <c r="L179" s="29"/>
      <c r="M179" s="156"/>
      <c r="N179" s="157" t="s">
        <v>38</v>
      </c>
      <c r="O179" s="158">
        <v>0</v>
      </c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AR179" s="160" t="s">
        <v>216</v>
      </c>
      <c r="AT179" s="160" t="s">
        <v>151</v>
      </c>
      <c r="AU179" s="160" t="s">
        <v>85</v>
      </c>
      <c r="AY179" s="16" t="s">
        <v>149</v>
      </c>
      <c r="BE179" s="161">
        <f t="shared" si="24"/>
        <v>0</v>
      </c>
      <c r="BF179" s="161">
        <f t="shared" si="25"/>
        <v>27.559000000000001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6" t="s">
        <v>85</v>
      </c>
      <c r="BK179" s="162">
        <f t="shared" si="29"/>
        <v>27.559000000000001</v>
      </c>
      <c r="BL179" s="16" t="s">
        <v>216</v>
      </c>
      <c r="BM179" s="160" t="s">
        <v>2196</v>
      </c>
    </row>
    <row r="180" spans="2:65" s="137" customFormat="1" ht="22.8" customHeight="1">
      <c r="B180" s="138"/>
      <c r="D180" s="139" t="s">
        <v>71</v>
      </c>
      <c r="E180" s="147" t="s">
        <v>2197</v>
      </c>
      <c r="F180" s="147" t="s">
        <v>2198</v>
      </c>
      <c r="J180" s="148">
        <f>BK180</f>
        <v>17520.409</v>
      </c>
      <c r="L180" s="138"/>
      <c r="M180" s="142"/>
      <c r="P180" s="143">
        <f>SUM(P181:P195)</f>
        <v>245.33189000000002</v>
      </c>
      <c r="R180" s="143">
        <f>SUM(R181:R195)</f>
        <v>0.88356778000000014</v>
      </c>
      <c r="T180" s="144">
        <f>SUM(T181:T195)</f>
        <v>0</v>
      </c>
      <c r="AR180" s="139" t="s">
        <v>85</v>
      </c>
      <c r="AT180" s="145" t="s">
        <v>71</v>
      </c>
      <c r="AU180" s="145" t="s">
        <v>79</v>
      </c>
      <c r="AY180" s="139" t="s">
        <v>149</v>
      </c>
      <c r="BK180" s="146">
        <f>SUM(BK181:BK195)</f>
        <v>17520.409</v>
      </c>
    </row>
    <row r="181" spans="2:65" s="28" customFormat="1" ht="33" customHeight="1">
      <c r="B181" s="149"/>
      <c r="C181" s="150" t="s">
        <v>292</v>
      </c>
      <c r="D181" s="150" t="s">
        <v>151</v>
      </c>
      <c r="E181" s="151" t="s">
        <v>2199</v>
      </c>
      <c r="F181" s="152" t="s">
        <v>2200</v>
      </c>
      <c r="G181" s="153" t="s">
        <v>250</v>
      </c>
      <c r="H181" s="154">
        <v>80</v>
      </c>
      <c r="I181" s="154">
        <v>5.43</v>
      </c>
      <c r="J181" s="154">
        <f t="shared" ref="J181:J195" si="30">ROUND(I181*H181,3)</f>
        <v>434.4</v>
      </c>
      <c r="K181" s="155"/>
      <c r="L181" s="29"/>
      <c r="M181" s="156"/>
      <c r="N181" s="157" t="s">
        <v>38</v>
      </c>
      <c r="O181" s="158">
        <v>0.214</v>
      </c>
      <c r="P181" s="158">
        <f t="shared" ref="P181:P195" si="31">O181*H181</f>
        <v>17.12</v>
      </c>
      <c r="Q181" s="158">
        <v>0</v>
      </c>
      <c r="R181" s="158">
        <f t="shared" ref="R181:R195" si="32">Q181*H181</f>
        <v>0</v>
      </c>
      <c r="S181" s="158">
        <v>0</v>
      </c>
      <c r="T181" s="159">
        <f t="shared" ref="T181:T195" si="33">S181*H181</f>
        <v>0</v>
      </c>
      <c r="AR181" s="160" t="s">
        <v>216</v>
      </c>
      <c r="AT181" s="160" t="s">
        <v>151</v>
      </c>
      <c r="AU181" s="160" t="s">
        <v>85</v>
      </c>
      <c r="AY181" s="16" t="s">
        <v>149</v>
      </c>
      <c r="BE181" s="161">
        <f t="shared" ref="BE181:BE195" si="34">IF(N181="základná",J181,0)</f>
        <v>0</v>
      </c>
      <c r="BF181" s="161">
        <f t="shared" ref="BF181:BF195" si="35">IF(N181="znížená",J181,0)</f>
        <v>434.4</v>
      </c>
      <c r="BG181" s="161">
        <f t="shared" ref="BG181:BG195" si="36">IF(N181="zákl. prenesená",J181,0)</f>
        <v>0</v>
      </c>
      <c r="BH181" s="161">
        <f t="shared" ref="BH181:BH195" si="37">IF(N181="zníž. prenesená",J181,0)</f>
        <v>0</v>
      </c>
      <c r="BI181" s="161">
        <f t="shared" ref="BI181:BI195" si="38">IF(N181="nulová",J181,0)</f>
        <v>0</v>
      </c>
      <c r="BJ181" s="16" t="s">
        <v>85</v>
      </c>
      <c r="BK181" s="162">
        <f t="shared" ref="BK181:BK195" si="39">ROUND(I181*H181,3)</f>
        <v>434.4</v>
      </c>
      <c r="BL181" s="16" t="s">
        <v>216</v>
      </c>
      <c r="BM181" s="160" t="s">
        <v>2201</v>
      </c>
    </row>
    <row r="182" spans="2:65" s="28" customFormat="1" ht="21.75" customHeight="1">
      <c r="B182" s="149"/>
      <c r="C182" s="150" t="s">
        <v>296</v>
      </c>
      <c r="D182" s="150" t="s">
        <v>151</v>
      </c>
      <c r="E182" s="151" t="s">
        <v>2202</v>
      </c>
      <c r="F182" s="152" t="s">
        <v>2203</v>
      </c>
      <c r="G182" s="153" t="s">
        <v>159</v>
      </c>
      <c r="H182" s="154">
        <v>277</v>
      </c>
      <c r="I182" s="154">
        <v>15.78</v>
      </c>
      <c r="J182" s="154">
        <f t="shared" si="30"/>
        <v>4371.0600000000004</v>
      </c>
      <c r="K182" s="155"/>
      <c r="L182" s="29"/>
      <c r="M182" s="156"/>
      <c r="N182" s="157" t="s">
        <v>38</v>
      </c>
      <c r="O182" s="158">
        <v>0.24540999999999999</v>
      </c>
      <c r="P182" s="158">
        <f t="shared" si="31"/>
        <v>67.978569999999991</v>
      </c>
      <c r="Q182" s="158">
        <v>7.1007000000000004E-4</v>
      </c>
      <c r="R182" s="158">
        <f t="shared" si="32"/>
        <v>0.19668939000000002</v>
      </c>
      <c r="S182" s="158">
        <v>0</v>
      </c>
      <c r="T182" s="159">
        <f t="shared" si="33"/>
        <v>0</v>
      </c>
      <c r="AR182" s="160" t="s">
        <v>216</v>
      </c>
      <c r="AT182" s="160" t="s">
        <v>151</v>
      </c>
      <c r="AU182" s="160" t="s">
        <v>85</v>
      </c>
      <c r="AY182" s="16" t="s">
        <v>149</v>
      </c>
      <c r="BE182" s="161">
        <f t="shared" si="34"/>
        <v>0</v>
      </c>
      <c r="BF182" s="161">
        <f t="shared" si="35"/>
        <v>4371.0600000000004</v>
      </c>
      <c r="BG182" s="161">
        <f t="shared" si="36"/>
        <v>0</v>
      </c>
      <c r="BH182" s="161">
        <f t="shared" si="37"/>
        <v>0</v>
      </c>
      <c r="BI182" s="161">
        <f t="shared" si="38"/>
        <v>0</v>
      </c>
      <c r="BJ182" s="16" t="s">
        <v>85</v>
      </c>
      <c r="BK182" s="162">
        <f t="shared" si="39"/>
        <v>4371.0600000000004</v>
      </c>
      <c r="BL182" s="16" t="s">
        <v>216</v>
      </c>
      <c r="BM182" s="160" t="s">
        <v>2204</v>
      </c>
    </row>
    <row r="183" spans="2:65" s="28" customFormat="1" ht="21.75" customHeight="1">
      <c r="B183" s="149"/>
      <c r="C183" s="150" t="s">
        <v>300</v>
      </c>
      <c r="D183" s="150" t="s">
        <v>151</v>
      </c>
      <c r="E183" s="151" t="s">
        <v>2205</v>
      </c>
      <c r="F183" s="152" t="s">
        <v>2206</v>
      </c>
      <c r="G183" s="153" t="s">
        <v>159</v>
      </c>
      <c r="H183" s="154">
        <v>53</v>
      </c>
      <c r="I183" s="154">
        <v>16.7</v>
      </c>
      <c r="J183" s="154">
        <f t="shared" si="30"/>
        <v>885.1</v>
      </c>
      <c r="K183" s="155"/>
      <c r="L183" s="29"/>
      <c r="M183" s="156"/>
      <c r="N183" s="157" t="s">
        <v>38</v>
      </c>
      <c r="O183" s="158">
        <v>0.24548</v>
      </c>
      <c r="P183" s="158">
        <f t="shared" si="31"/>
        <v>13.010440000000001</v>
      </c>
      <c r="Q183" s="158">
        <v>8.2782999999999999E-4</v>
      </c>
      <c r="R183" s="158">
        <f t="shared" si="32"/>
        <v>4.3874990000000003E-2</v>
      </c>
      <c r="S183" s="158">
        <v>0</v>
      </c>
      <c r="T183" s="159">
        <f t="shared" si="33"/>
        <v>0</v>
      </c>
      <c r="AR183" s="160" t="s">
        <v>216</v>
      </c>
      <c r="AT183" s="160" t="s">
        <v>151</v>
      </c>
      <c r="AU183" s="160" t="s">
        <v>85</v>
      </c>
      <c r="AY183" s="16" t="s">
        <v>149</v>
      </c>
      <c r="BE183" s="161">
        <f t="shared" si="34"/>
        <v>0</v>
      </c>
      <c r="BF183" s="161">
        <f t="shared" si="35"/>
        <v>885.1</v>
      </c>
      <c r="BG183" s="161">
        <f t="shared" si="36"/>
        <v>0</v>
      </c>
      <c r="BH183" s="161">
        <f t="shared" si="37"/>
        <v>0</v>
      </c>
      <c r="BI183" s="161">
        <f t="shared" si="38"/>
        <v>0</v>
      </c>
      <c r="BJ183" s="16" t="s">
        <v>85</v>
      </c>
      <c r="BK183" s="162">
        <f t="shared" si="39"/>
        <v>885.1</v>
      </c>
      <c r="BL183" s="16" t="s">
        <v>216</v>
      </c>
      <c r="BM183" s="160" t="s">
        <v>2207</v>
      </c>
    </row>
    <row r="184" spans="2:65" s="28" customFormat="1" ht="21.75" customHeight="1">
      <c r="B184" s="149"/>
      <c r="C184" s="150" t="s">
        <v>304</v>
      </c>
      <c r="D184" s="150" t="s">
        <v>151</v>
      </c>
      <c r="E184" s="151" t="s">
        <v>2208</v>
      </c>
      <c r="F184" s="152" t="s">
        <v>2209</v>
      </c>
      <c r="G184" s="153" t="s">
        <v>159</v>
      </c>
      <c r="H184" s="154">
        <v>54</v>
      </c>
      <c r="I184" s="154">
        <v>18.63</v>
      </c>
      <c r="J184" s="154">
        <f t="shared" si="30"/>
        <v>1006.02</v>
      </c>
      <c r="K184" s="155"/>
      <c r="L184" s="29"/>
      <c r="M184" s="156"/>
      <c r="N184" s="157" t="s">
        <v>38</v>
      </c>
      <c r="O184" s="158">
        <v>0.24568000000000001</v>
      </c>
      <c r="P184" s="158">
        <f t="shared" si="31"/>
        <v>13.266720000000001</v>
      </c>
      <c r="Q184" s="158">
        <v>1.1666999999999999E-3</v>
      </c>
      <c r="R184" s="158">
        <f t="shared" si="32"/>
        <v>6.3001799999999997E-2</v>
      </c>
      <c r="S184" s="158">
        <v>0</v>
      </c>
      <c r="T184" s="159">
        <f t="shared" si="33"/>
        <v>0</v>
      </c>
      <c r="AR184" s="160" t="s">
        <v>216</v>
      </c>
      <c r="AT184" s="160" t="s">
        <v>151</v>
      </c>
      <c r="AU184" s="160" t="s">
        <v>85</v>
      </c>
      <c r="AY184" s="16" t="s">
        <v>149</v>
      </c>
      <c r="BE184" s="161">
        <f t="shared" si="34"/>
        <v>0</v>
      </c>
      <c r="BF184" s="161">
        <f t="shared" si="35"/>
        <v>1006.02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6" t="s">
        <v>85</v>
      </c>
      <c r="BK184" s="162">
        <f t="shared" si="39"/>
        <v>1006.02</v>
      </c>
      <c r="BL184" s="16" t="s">
        <v>216</v>
      </c>
      <c r="BM184" s="160" t="s">
        <v>2210</v>
      </c>
    </row>
    <row r="185" spans="2:65" s="28" customFormat="1" ht="21.75" customHeight="1">
      <c r="B185" s="149"/>
      <c r="C185" s="150" t="s">
        <v>308</v>
      </c>
      <c r="D185" s="150" t="s">
        <v>151</v>
      </c>
      <c r="E185" s="151" t="s">
        <v>2211</v>
      </c>
      <c r="F185" s="152" t="s">
        <v>2212</v>
      </c>
      <c r="G185" s="153" t="s">
        <v>159</v>
      </c>
      <c r="H185" s="154">
        <v>162</v>
      </c>
      <c r="I185" s="154">
        <v>22.71</v>
      </c>
      <c r="J185" s="154">
        <f t="shared" si="30"/>
        <v>3679.02</v>
      </c>
      <c r="K185" s="155"/>
      <c r="L185" s="29"/>
      <c r="M185" s="156"/>
      <c r="N185" s="157" t="s">
        <v>38</v>
      </c>
      <c r="O185" s="158">
        <v>0.24586</v>
      </c>
      <c r="P185" s="158">
        <f t="shared" si="31"/>
        <v>39.829320000000003</v>
      </c>
      <c r="Q185" s="158">
        <v>1.4759300000000001E-3</v>
      </c>
      <c r="R185" s="158">
        <f t="shared" si="32"/>
        <v>0.23910066000000002</v>
      </c>
      <c r="S185" s="158">
        <v>0</v>
      </c>
      <c r="T185" s="159">
        <f t="shared" si="33"/>
        <v>0</v>
      </c>
      <c r="AR185" s="160" t="s">
        <v>216</v>
      </c>
      <c r="AT185" s="160" t="s">
        <v>151</v>
      </c>
      <c r="AU185" s="160" t="s">
        <v>85</v>
      </c>
      <c r="AY185" s="16" t="s">
        <v>149</v>
      </c>
      <c r="BE185" s="161">
        <f t="shared" si="34"/>
        <v>0</v>
      </c>
      <c r="BF185" s="161">
        <f t="shared" si="35"/>
        <v>3679.02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6" t="s">
        <v>85</v>
      </c>
      <c r="BK185" s="162">
        <f t="shared" si="39"/>
        <v>3679.02</v>
      </c>
      <c r="BL185" s="16" t="s">
        <v>216</v>
      </c>
      <c r="BM185" s="160" t="s">
        <v>2213</v>
      </c>
    </row>
    <row r="186" spans="2:65" s="28" customFormat="1" ht="21.75" customHeight="1">
      <c r="B186" s="149"/>
      <c r="C186" s="150" t="s">
        <v>312</v>
      </c>
      <c r="D186" s="150" t="s">
        <v>151</v>
      </c>
      <c r="E186" s="151" t="s">
        <v>2214</v>
      </c>
      <c r="F186" s="152" t="s">
        <v>2215</v>
      </c>
      <c r="G186" s="153" t="s">
        <v>159</v>
      </c>
      <c r="H186" s="154">
        <v>41</v>
      </c>
      <c r="I186" s="154">
        <v>29.58</v>
      </c>
      <c r="J186" s="154">
        <f t="shared" si="30"/>
        <v>1212.78</v>
      </c>
      <c r="K186" s="155"/>
      <c r="L186" s="29"/>
      <c r="M186" s="156"/>
      <c r="N186" s="157" t="s">
        <v>38</v>
      </c>
      <c r="O186" s="158">
        <v>0.24609</v>
      </c>
      <c r="P186" s="158">
        <f t="shared" si="31"/>
        <v>10.089690000000001</v>
      </c>
      <c r="Q186" s="158">
        <v>1.86919E-3</v>
      </c>
      <c r="R186" s="158">
        <f t="shared" si="32"/>
        <v>7.6636789999999996E-2</v>
      </c>
      <c r="S186" s="158">
        <v>0</v>
      </c>
      <c r="T186" s="159">
        <f t="shared" si="33"/>
        <v>0</v>
      </c>
      <c r="AR186" s="160" t="s">
        <v>216</v>
      </c>
      <c r="AT186" s="160" t="s">
        <v>151</v>
      </c>
      <c r="AU186" s="160" t="s">
        <v>85</v>
      </c>
      <c r="AY186" s="16" t="s">
        <v>149</v>
      </c>
      <c r="BE186" s="161">
        <f t="shared" si="34"/>
        <v>0</v>
      </c>
      <c r="BF186" s="161">
        <f t="shared" si="35"/>
        <v>1212.78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6" t="s">
        <v>85</v>
      </c>
      <c r="BK186" s="162">
        <f t="shared" si="39"/>
        <v>1212.78</v>
      </c>
      <c r="BL186" s="16" t="s">
        <v>216</v>
      </c>
      <c r="BM186" s="160" t="s">
        <v>2216</v>
      </c>
    </row>
    <row r="187" spans="2:65" s="28" customFormat="1" ht="21.75" customHeight="1">
      <c r="B187" s="149"/>
      <c r="C187" s="150" t="s">
        <v>316</v>
      </c>
      <c r="D187" s="150" t="s">
        <v>151</v>
      </c>
      <c r="E187" s="151" t="s">
        <v>2217</v>
      </c>
      <c r="F187" s="152" t="s">
        <v>2218</v>
      </c>
      <c r="G187" s="153" t="s">
        <v>159</v>
      </c>
      <c r="H187" s="154">
        <v>115</v>
      </c>
      <c r="I187" s="154">
        <v>34.07</v>
      </c>
      <c r="J187" s="154">
        <f t="shared" si="30"/>
        <v>3918.05</v>
      </c>
      <c r="K187" s="155"/>
      <c r="L187" s="29"/>
      <c r="M187" s="156"/>
      <c r="N187" s="157" t="s">
        <v>38</v>
      </c>
      <c r="O187" s="158">
        <v>0.33618999999999999</v>
      </c>
      <c r="P187" s="158">
        <f t="shared" si="31"/>
        <v>38.661850000000001</v>
      </c>
      <c r="Q187" s="158">
        <v>2.0456099999999998E-3</v>
      </c>
      <c r="R187" s="158">
        <f t="shared" si="32"/>
        <v>0.23524514999999999</v>
      </c>
      <c r="S187" s="158">
        <v>0</v>
      </c>
      <c r="T187" s="159">
        <f t="shared" si="33"/>
        <v>0</v>
      </c>
      <c r="AR187" s="160" t="s">
        <v>216</v>
      </c>
      <c r="AT187" s="160" t="s">
        <v>151</v>
      </c>
      <c r="AU187" s="160" t="s">
        <v>85</v>
      </c>
      <c r="AY187" s="16" t="s">
        <v>149</v>
      </c>
      <c r="BE187" s="161">
        <f t="shared" si="34"/>
        <v>0</v>
      </c>
      <c r="BF187" s="161">
        <f t="shared" si="35"/>
        <v>3918.05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6" t="s">
        <v>85</v>
      </c>
      <c r="BK187" s="162">
        <f t="shared" si="39"/>
        <v>3918.05</v>
      </c>
      <c r="BL187" s="16" t="s">
        <v>216</v>
      </c>
      <c r="BM187" s="160" t="s">
        <v>2219</v>
      </c>
    </row>
    <row r="188" spans="2:65" s="28" customFormat="1" ht="24.15" customHeight="1">
      <c r="B188" s="149"/>
      <c r="C188" s="150" t="s">
        <v>320</v>
      </c>
      <c r="D188" s="150" t="s">
        <v>151</v>
      </c>
      <c r="E188" s="151" t="s">
        <v>2220</v>
      </c>
      <c r="F188" s="152" t="s">
        <v>2221</v>
      </c>
      <c r="G188" s="153" t="s">
        <v>159</v>
      </c>
      <c r="H188" s="154">
        <v>40</v>
      </c>
      <c r="I188" s="154">
        <v>6.81</v>
      </c>
      <c r="J188" s="154">
        <f t="shared" si="30"/>
        <v>272.39999999999998</v>
      </c>
      <c r="K188" s="155"/>
      <c r="L188" s="29"/>
      <c r="M188" s="156"/>
      <c r="N188" s="157" t="s">
        <v>38</v>
      </c>
      <c r="O188" s="158">
        <v>0.22004000000000001</v>
      </c>
      <c r="P188" s="158">
        <f t="shared" si="31"/>
        <v>8.8016000000000005</v>
      </c>
      <c r="Q188" s="158">
        <v>5.0000000000000002E-5</v>
      </c>
      <c r="R188" s="158">
        <f t="shared" si="32"/>
        <v>2E-3</v>
      </c>
      <c r="S188" s="158">
        <v>0</v>
      </c>
      <c r="T188" s="159">
        <f t="shared" si="33"/>
        <v>0</v>
      </c>
      <c r="AR188" s="160" t="s">
        <v>216</v>
      </c>
      <c r="AT188" s="160" t="s">
        <v>151</v>
      </c>
      <c r="AU188" s="160" t="s">
        <v>85</v>
      </c>
      <c r="AY188" s="16" t="s">
        <v>149</v>
      </c>
      <c r="BE188" s="161">
        <f t="shared" si="34"/>
        <v>0</v>
      </c>
      <c r="BF188" s="161">
        <f t="shared" si="35"/>
        <v>272.39999999999998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6" t="s">
        <v>85</v>
      </c>
      <c r="BK188" s="162">
        <f t="shared" si="39"/>
        <v>272.39999999999998</v>
      </c>
      <c r="BL188" s="16" t="s">
        <v>216</v>
      </c>
      <c r="BM188" s="160" t="s">
        <v>2222</v>
      </c>
    </row>
    <row r="189" spans="2:65" s="28" customFormat="1" ht="24.15" customHeight="1">
      <c r="B189" s="149"/>
      <c r="C189" s="167" t="s">
        <v>324</v>
      </c>
      <c r="D189" s="167" t="s">
        <v>431</v>
      </c>
      <c r="E189" s="168" t="s">
        <v>2223</v>
      </c>
      <c r="F189" s="169" t="s">
        <v>2224</v>
      </c>
      <c r="G189" s="170" t="s">
        <v>159</v>
      </c>
      <c r="H189" s="171">
        <v>40</v>
      </c>
      <c r="I189" s="171">
        <v>5.27</v>
      </c>
      <c r="J189" s="171">
        <f t="shared" si="30"/>
        <v>210.8</v>
      </c>
      <c r="K189" s="172"/>
      <c r="L189" s="173"/>
      <c r="M189" s="174"/>
      <c r="N189" s="175" t="s">
        <v>38</v>
      </c>
      <c r="O189" s="158">
        <v>0</v>
      </c>
      <c r="P189" s="158">
        <f t="shared" si="31"/>
        <v>0</v>
      </c>
      <c r="Q189" s="158">
        <v>2.9E-4</v>
      </c>
      <c r="R189" s="158">
        <f t="shared" si="32"/>
        <v>1.1599999999999999E-2</v>
      </c>
      <c r="S189" s="158">
        <v>0</v>
      </c>
      <c r="T189" s="159">
        <f t="shared" si="33"/>
        <v>0</v>
      </c>
      <c r="AR189" s="160" t="s">
        <v>280</v>
      </c>
      <c r="AT189" s="160" t="s">
        <v>431</v>
      </c>
      <c r="AU189" s="160" t="s">
        <v>85</v>
      </c>
      <c r="AY189" s="16" t="s">
        <v>149</v>
      </c>
      <c r="BE189" s="161">
        <f t="shared" si="34"/>
        <v>0</v>
      </c>
      <c r="BF189" s="161">
        <f t="shared" si="35"/>
        <v>210.8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6" t="s">
        <v>85</v>
      </c>
      <c r="BK189" s="162">
        <f t="shared" si="39"/>
        <v>210.8</v>
      </c>
      <c r="BL189" s="16" t="s">
        <v>216</v>
      </c>
      <c r="BM189" s="160" t="s">
        <v>2225</v>
      </c>
    </row>
    <row r="190" spans="2:65" s="28" customFormat="1" ht="24.15" customHeight="1">
      <c r="B190" s="149"/>
      <c r="C190" s="150" t="s">
        <v>328</v>
      </c>
      <c r="D190" s="150" t="s">
        <v>151</v>
      </c>
      <c r="E190" s="151" t="s">
        <v>2226</v>
      </c>
      <c r="F190" s="152" t="s">
        <v>2227</v>
      </c>
      <c r="G190" s="153" t="s">
        <v>159</v>
      </c>
      <c r="H190" s="154">
        <v>34</v>
      </c>
      <c r="I190" s="154">
        <v>7.72</v>
      </c>
      <c r="J190" s="154">
        <f t="shared" si="30"/>
        <v>262.48</v>
      </c>
      <c r="K190" s="155"/>
      <c r="L190" s="29"/>
      <c r="M190" s="156"/>
      <c r="N190" s="157" t="s">
        <v>38</v>
      </c>
      <c r="O190" s="158">
        <v>0.24005000000000001</v>
      </c>
      <c r="P190" s="158">
        <f t="shared" si="31"/>
        <v>8.1616999999999997</v>
      </c>
      <c r="Q190" s="158">
        <v>5.3499999999999999E-5</v>
      </c>
      <c r="R190" s="158">
        <f t="shared" si="32"/>
        <v>1.8189999999999999E-3</v>
      </c>
      <c r="S190" s="158">
        <v>0</v>
      </c>
      <c r="T190" s="159">
        <f t="shared" si="33"/>
        <v>0</v>
      </c>
      <c r="AR190" s="160" t="s">
        <v>216</v>
      </c>
      <c r="AT190" s="160" t="s">
        <v>151</v>
      </c>
      <c r="AU190" s="160" t="s">
        <v>85</v>
      </c>
      <c r="AY190" s="16" t="s">
        <v>149</v>
      </c>
      <c r="BE190" s="161">
        <f t="shared" si="34"/>
        <v>0</v>
      </c>
      <c r="BF190" s="161">
        <f t="shared" si="35"/>
        <v>262.48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6" t="s">
        <v>85</v>
      </c>
      <c r="BK190" s="162">
        <f t="shared" si="39"/>
        <v>262.48</v>
      </c>
      <c r="BL190" s="16" t="s">
        <v>216</v>
      </c>
      <c r="BM190" s="160" t="s">
        <v>2228</v>
      </c>
    </row>
    <row r="191" spans="2:65" s="28" customFormat="1" ht="24.15" customHeight="1">
      <c r="B191" s="149"/>
      <c r="C191" s="167" t="s">
        <v>332</v>
      </c>
      <c r="D191" s="167" t="s">
        <v>431</v>
      </c>
      <c r="E191" s="168" t="s">
        <v>2229</v>
      </c>
      <c r="F191" s="169" t="s">
        <v>2230</v>
      </c>
      <c r="G191" s="170" t="s">
        <v>159</v>
      </c>
      <c r="H191" s="171">
        <v>34</v>
      </c>
      <c r="I191" s="171">
        <v>9.08</v>
      </c>
      <c r="J191" s="171">
        <f t="shared" si="30"/>
        <v>308.72000000000003</v>
      </c>
      <c r="K191" s="172"/>
      <c r="L191" s="173"/>
      <c r="M191" s="174"/>
      <c r="N191" s="175" t="s">
        <v>38</v>
      </c>
      <c r="O191" s="158">
        <v>0</v>
      </c>
      <c r="P191" s="158">
        <f t="shared" si="31"/>
        <v>0</v>
      </c>
      <c r="Q191" s="158">
        <v>4.0000000000000002E-4</v>
      </c>
      <c r="R191" s="158">
        <f t="shared" si="32"/>
        <v>1.3600000000000001E-2</v>
      </c>
      <c r="S191" s="158">
        <v>0</v>
      </c>
      <c r="T191" s="159">
        <f t="shared" si="33"/>
        <v>0</v>
      </c>
      <c r="AR191" s="160" t="s">
        <v>280</v>
      </c>
      <c r="AT191" s="160" t="s">
        <v>431</v>
      </c>
      <c r="AU191" s="160" t="s">
        <v>85</v>
      </c>
      <c r="AY191" s="16" t="s">
        <v>149</v>
      </c>
      <c r="BE191" s="161">
        <f t="shared" si="34"/>
        <v>0</v>
      </c>
      <c r="BF191" s="161">
        <f t="shared" si="35"/>
        <v>308.72000000000003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6" t="s">
        <v>85</v>
      </c>
      <c r="BK191" s="162">
        <f t="shared" si="39"/>
        <v>308.72000000000003</v>
      </c>
      <c r="BL191" s="16" t="s">
        <v>216</v>
      </c>
      <c r="BM191" s="160" t="s">
        <v>2231</v>
      </c>
    </row>
    <row r="192" spans="2:65" s="28" customFormat="1" ht="21.75" customHeight="1">
      <c r="B192" s="149"/>
      <c r="C192" s="150" t="s">
        <v>336</v>
      </c>
      <c r="D192" s="150" t="s">
        <v>151</v>
      </c>
      <c r="E192" s="151" t="s">
        <v>2232</v>
      </c>
      <c r="F192" s="152" t="s">
        <v>2233</v>
      </c>
      <c r="G192" s="153" t="s">
        <v>159</v>
      </c>
      <c r="H192" s="154">
        <v>587</v>
      </c>
      <c r="I192" s="154">
        <v>0.92</v>
      </c>
      <c r="J192" s="154">
        <f t="shared" si="30"/>
        <v>540.04</v>
      </c>
      <c r="K192" s="155"/>
      <c r="L192" s="29"/>
      <c r="M192" s="156"/>
      <c r="N192" s="157" t="s">
        <v>38</v>
      </c>
      <c r="O192" s="158">
        <v>3.5999999999999997E-2</v>
      </c>
      <c r="P192" s="158">
        <f t="shared" si="31"/>
        <v>21.131999999999998</v>
      </c>
      <c r="Q192" s="158">
        <v>0</v>
      </c>
      <c r="R192" s="158">
        <f t="shared" si="32"/>
        <v>0</v>
      </c>
      <c r="S192" s="158">
        <v>0</v>
      </c>
      <c r="T192" s="159">
        <f t="shared" si="33"/>
        <v>0</v>
      </c>
      <c r="AR192" s="160" t="s">
        <v>216</v>
      </c>
      <c r="AT192" s="160" t="s">
        <v>151</v>
      </c>
      <c r="AU192" s="160" t="s">
        <v>85</v>
      </c>
      <c r="AY192" s="16" t="s">
        <v>149</v>
      </c>
      <c r="BE192" s="161">
        <f t="shared" si="34"/>
        <v>0</v>
      </c>
      <c r="BF192" s="161">
        <f t="shared" si="35"/>
        <v>540.04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6" t="s">
        <v>85</v>
      </c>
      <c r="BK192" s="162">
        <f t="shared" si="39"/>
        <v>540.04</v>
      </c>
      <c r="BL192" s="16" t="s">
        <v>216</v>
      </c>
      <c r="BM192" s="160" t="s">
        <v>2234</v>
      </c>
    </row>
    <row r="193" spans="2:65" s="28" customFormat="1" ht="21.75" customHeight="1">
      <c r="B193" s="149"/>
      <c r="C193" s="150" t="s">
        <v>344</v>
      </c>
      <c r="D193" s="150" t="s">
        <v>151</v>
      </c>
      <c r="E193" s="151" t="s">
        <v>2235</v>
      </c>
      <c r="F193" s="152" t="s">
        <v>2236</v>
      </c>
      <c r="G193" s="153" t="s">
        <v>159</v>
      </c>
      <c r="H193" s="154">
        <v>115</v>
      </c>
      <c r="I193" s="154">
        <v>1.1200000000000001</v>
      </c>
      <c r="J193" s="154">
        <f t="shared" si="30"/>
        <v>128.80000000000001</v>
      </c>
      <c r="K193" s="155"/>
      <c r="L193" s="29"/>
      <c r="M193" s="156"/>
      <c r="N193" s="157" t="s">
        <v>38</v>
      </c>
      <c r="O193" s="158">
        <v>4.3999999999999997E-2</v>
      </c>
      <c r="P193" s="158">
        <f t="shared" si="31"/>
        <v>5.0599999999999996</v>
      </c>
      <c r="Q193" s="158">
        <v>0</v>
      </c>
      <c r="R193" s="158">
        <f t="shared" si="32"/>
        <v>0</v>
      </c>
      <c r="S193" s="158">
        <v>0</v>
      </c>
      <c r="T193" s="159">
        <f t="shared" si="33"/>
        <v>0</v>
      </c>
      <c r="AR193" s="160" t="s">
        <v>216</v>
      </c>
      <c r="AT193" s="160" t="s">
        <v>151</v>
      </c>
      <c r="AU193" s="160" t="s">
        <v>85</v>
      </c>
      <c r="AY193" s="16" t="s">
        <v>149</v>
      </c>
      <c r="BE193" s="161">
        <f t="shared" si="34"/>
        <v>0</v>
      </c>
      <c r="BF193" s="161">
        <f t="shared" si="35"/>
        <v>128.80000000000001</v>
      </c>
      <c r="BG193" s="161">
        <f t="shared" si="36"/>
        <v>0</v>
      </c>
      <c r="BH193" s="161">
        <f t="shared" si="37"/>
        <v>0</v>
      </c>
      <c r="BI193" s="161">
        <f t="shared" si="38"/>
        <v>0</v>
      </c>
      <c r="BJ193" s="16" t="s">
        <v>85</v>
      </c>
      <c r="BK193" s="162">
        <f t="shared" si="39"/>
        <v>128.80000000000001</v>
      </c>
      <c r="BL193" s="16" t="s">
        <v>216</v>
      </c>
      <c r="BM193" s="160" t="s">
        <v>2237</v>
      </c>
    </row>
    <row r="194" spans="2:65" s="28" customFormat="1" ht="16.5" customHeight="1">
      <c r="B194" s="149"/>
      <c r="C194" s="150" t="s">
        <v>350</v>
      </c>
      <c r="D194" s="150" t="s">
        <v>151</v>
      </c>
      <c r="E194" s="151" t="s">
        <v>2238</v>
      </c>
      <c r="F194" s="152" t="s">
        <v>2239</v>
      </c>
      <c r="G194" s="153" t="s">
        <v>159</v>
      </c>
      <c r="H194" s="154">
        <v>74</v>
      </c>
      <c r="I194" s="154">
        <v>0.66</v>
      </c>
      <c r="J194" s="154">
        <f t="shared" si="30"/>
        <v>48.84</v>
      </c>
      <c r="K194" s="155"/>
      <c r="L194" s="29"/>
      <c r="M194" s="156"/>
      <c r="N194" s="157" t="s">
        <v>38</v>
      </c>
      <c r="O194" s="158">
        <v>0.03</v>
      </c>
      <c r="P194" s="158">
        <f t="shared" si="31"/>
        <v>2.2199999999999998</v>
      </c>
      <c r="Q194" s="158">
        <v>0</v>
      </c>
      <c r="R194" s="158">
        <f t="shared" si="32"/>
        <v>0</v>
      </c>
      <c r="S194" s="158">
        <v>0</v>
      </c>
      <c r="T194" s="159">
        <f t="shared" si="33"/>
        <v>0</v>
      </c>
      <c r="AR194" s="160" t="s">
        <v>216</v>
      </c>
      <c r="AT194" s="160" t="s">
        <v>151</v>
      </c>
      <c r="AU194" s="160" t="s">
        <v>85</v>
      </c>
      <c r="AY194" s="16" t="s">
        <v>149</v>
      </c>
      <c r="BE194" s="161">
        <f t="shared" si="34"/>
        <v>0</v>
      </c>
      <c r="BF194" s="161">
        <f t="shared" si="35"/>
        <v>48.84</v>
      </c>
      <c r="BG194" s="161">
        <f t="shared" si="36"/>
        <v>0</v>
      </c>
      <c r="BH194" s="161">
        <f t="shared" si="37"/>
        <v>0</v>
      </c>
      <c r="BI194" s="161">
        <f t="shared" si="38"/>
        <v>0</v>
      </c>
      <c r="BJ194" s="16" t="s">
        <v>85</v>
      </c>
      <c r="BK194" s="162">
        <f t="shared" si="39"/>
        <v>48.84</v>
      </c>
      <c r="BL194" s="16" t="s">
        <v>216</v>
      </c>
      <c r="BM194" s="160" t="s">
        <v>2240</v>
      </c>
    </row>
    <row r="195" spans="2:65" s="28" customFormat="1" ht="24.15" customHeight="1">
      <c r="B195" s="149"/>
      <c r="C195" s="150" t="s">
        <v>354</v>
      </c>
      <c r="D195" s="150" t="s">
        <v>151</v>
      </c>
      <c r="E195" s="151" t="s">
        <v>2241</v>
      </c>
      <c r="F195" s="152" t="s">
        <v>2242</v>
      </c>
      <c r="G195" s="153" t="s">
        <v>727</v>
      </c>
      <c r="H195" s="154">
        <v>172.785</v>
      </c>
      <c r="I195" s="154">
        <v>1.4</v>
      </c>
      <c r="J195" s="154">
        <f t="shared" si="30"/>
        <v>241.899</v>
      </c>
      <c r="K195" s="155"/>
      <c r="L195" s="29"/>
      <c r="M195" s="156"/>
      <c r="N195" s="157" t="s">
        <v>38</v>
      </c>
      <c r="O195" s="158">
        <v>0</v>
      </c>
      <c r="P195" s="158">
        <f t="shared" si="31"/>
        <v>0</v>
      </c>
      <c r="Q195" s="158">
        <v>0</v>
      </c>
      <c r="R195" s="158">
        <f t="shared" si="32"/>
        <v>0</v>
      </c>
      <c r="S195" s="158">
        <v>0</v>
      </c>
      <c r="T195" s="159">
        <f t="shared" si="33"/>
        <v>0</v>
      </c>
      <c r="AR195" s="160" t="s">
        <v>216</v>
      </c>
      <c r="AT195" s="160" t="s">
        <v>151</v>
      </c>
      <c r="AU195" s="160" t="s">
        <v>85</v>
      </c>
      <c r="AY195" s="16" t="s">
        <v>149</v>
      </c>
      <c r="BE195" s="161">
        <f t="shared" si="34"/>
        <v>0</v>
      </c>
      <c r="BF195" s="161">
        <f t="shared" si="35"/>
        <v>241.899</v>
      </c>
      <c r="BG195" s="161">
        <f t="shared" si="36"/>
        <v>0</v>
      </c>
      <c r="BH195" s="161">
        <f t="shared" si="37"/>
        <v>0</v>
      </c>
      <c r="BI195" s="161">
        <f t="shared" si="38"/>
        <v>0</v>
      </c>
      <c r="BJ195" s="16" t="s">
        <v>85</v>
      </c>
      <c r="BK195" s="162">
        <f t="shared" si="39"/>
        <v>241.899</v>
      </c>
      <c r="BL195" s="16" t="s">
        <v>216</v>
      </c>
      <c r="BM195" s="160" t="s">
        <v>2243</v>
      </c>
    </row>
    <row r="196" spans="2:65" s="137" customFormat="1" ht="22.8" customHeight="1">
      <c r="B196" s="138"/>
      <c r="D196" s="139" t="s">
        <v>71</v>
      </c>
      <c r="E196" s="147" t="s">
        <v>2071</v>
      </c>
      <c r="F196" s="147" t="s">
        <v>2244</v>
      </c>
      <c r="J196" s="148">
        <f>BK196</f>
        <v>4751.8700000000008</v>
      </c>
      <c r="L196" s="138"/>
      <c r="M196" s="142"/>
      <c r="P196" s="143">
        <f>SUM(P197:P230)</f>
        <v>29.356249999999996</v>
      </c>
      <c r="R196" s="143">
        <f>SUM(R197:R230)</f>
        <v>3.4777039999999995E-2</v>
      </c>
      <c r="T196" s="144">
        <f>SUM(T197:T230)</f>
        <v>0</v>
      </c>
      <c r="AR196" s="139" t="s">
        <v>85</v>
      </c>
      <c r="AT196" s="145" t="s">
        <v>71</v>
      </c>
      <c r="AU196" s="145" t="s">
        <v>79</v>
      </c>
      <c r="AY196" s="139" t="s">
        <v>149</v>
      </c>
      <c r="BK196" s="146">
        <f>SUM(BK197:BK230)</f>
        <v>4751.8700000000008</v>
      </c>
    </row>
    <row r="197" spans="2:65" s="28" customFormat="1" ht="16.5" customHeight="1">
      <c r="B197" s="149"/>
      <c r="C197" s="150" t="s">
        <v>358</v>
      </c>
      <c r="D197" s="150" t="s">
        <v>151</v>
      </c>
      <c r="E197" s="151" t="s">
        <v>2245</v>
      </c>
      <c r="F197" s="152" t="s">
        <v>2246</v>
      </c>
      <c r="G197" s="153" t="s">
        <v>250</v>
      </c>
      <c r="H197" s="154">
        <v>35</v>
      </c>
      <c r="I197" s="154">
        <v>4.16</v>
      </c>
      <c r="J197" s="154">
        <f t="shared" ref="J197:J230" si="40">ROUND(I197*H197,3)</f>
        <v>145.6</v>
      </c>
      <c r="K197" s="155"/>
      <c r="L197" s="29"/>
      <c r="M197" s="156"/>
      <c r="N197" s="157" t="s">
        <v>38</v>
      </c>
      <c r="O197" s="158">
        <v>0.15701000000000001</v>
      </c>
      <c r="P197" s="158">
        <f t="shared" ref="P197:P230" si="41">O197*H197</f>
        <v>5.4953500000000002</v>
      </c>
      <c r="Q197" s="158">
        <v>1.9959999999999999E-5</v>
      </c>
      <c r="R197" s="158">
        <f t="shared" ref="R197:R230" si="42">Q197*H197</f>
        <v>6.9859999999999996E-4</v>
      </c>
      <c r="S197" s="158">
        <v>0</v>
      </c>
      <c r="T197" s="159">
        <f t="shared" ref="T197:T230" si="43">S197*H197</f>
        <v>0</v>
      </c>
      <c r="AR197" s="160" t="s">
        <v>216</v>
      </c>
      <c r="AT197" s="160" t="s">
        <v>151</v>
      </c>
      <c r="AU197" s="160" t="s">
        <v>85</v>
      </c>
      <c r="AY197" s="16" t="s">
        <v>149</v>
      </c>
      <c r="BE197" s="161">
        <f t="shared" ref="BE197:BE230" si="44">IF(N197="základná",J197,0)</f>
        <v>0</v>
      </c>
      <c r="BF197" s="161">
        <f t="shared" ref="BF197:BF230" si="45">IF(N197="znížená",J197,0)</f>
        <v>145.6</v>
      </c>
      <c r="BG197" s="161">
        <f t="shared" ref="BG197:BG230" si="46">IF(N197="zákl. prenesená",J197,0)</f>
        <v>0</v>
      </c>
      <c r="BH197" s="161">
        <f t="shared" ref="BH197:BH230" si="47">IF(N197="zníž. prenesená",J197,0)</f>
        <v>0</v>
      </c>
      <c r="BI197" s="161">
        <f t="shared" ref="BI197:BI230" si="48">IF(N197="nulová",J197,0)</f>
        <v>0</v>
      </c>
      <c r="BJ197" s="16" t="s">
        <v>85</v>
      </c>
      <c r="BK197" s="162">
        <f t="shared" ref="BK197:BK230" si="49">ROUND(I197*H197,3)</f>
        <v>145.6</v>
      </c>
      <c r="BL197" s="16" t="s">
        <v>216</v>
      </c>
      <c r="BM197" s="160" t="s">
        <v>2247</v>
      </c>
    </row>
    <row r="198" spans="2:65" s="28" customFormat="1" ht="66.75" customHeight="1">
      <c r="B198" s="149"/>
      <c r="C198" s="167" t="s">
        <v>362</v>
      </c>
      <c r="D198" s="167" t="s">
        <v>431</v>
      </c>
      <c r="E198" s="168" t="s">
        <v>2248</v>
      </c>
      <c r="F198" s="169" t="s">
        <v>2249</v>
      </c>
      <c r="G198" s="170" t="s">
        <v>250</v>
      </c>
      <c r="H198" s="171">
        <v>35</v>
      </c>
      <c r="I198" s="171">
        <v>11.82</v>
      </c>
      <c r="J198" s="171">
        <f t="shared" si="40"/>
        <v>413.7</v>
      </c>
      <c r="K198" s="172"/>
      <c r="L198" s="173"/>
      <c r="M198" s="174"/>
      <c r="N198" s="175" t="s">
        <v>38</v>
      </c>
      <c r="O198" s="158">
        <v>0</v>
      </c>
      <c r="P198" s="158">
        <f t="shared" si="41"/>
        <v>0</v>
      </c>
      <c r="Q198" s="158">
        <v>2.3000000000000001E-4</v>
      </c>
      <c r="R198" s="158">
        <f t="shared" si="42"/>
        <v>8.0499999999999999E-3</v>
      </c>
      <c r="S198" s="158">
        <v>0</v>
      </c>
      <c r="T198" s="159">
        <f t="shared" si="43"/>
        <v>0</v>
      </c>
      <c r="AR198" s="160" t="s">
        <v>280</v>
      </c>
      <c r="AT198" s="160" t="s">
        <v>431</v>
      </c>
      <c r="AU198" s="160" t="s">
        <v>85</v>
      </c>
      <c r="AY198" s="16" t="s">
        <v>149</v>
      </c>
      <c r="BE198" s="161">
        <f t="shared" si="44"/>
        <v>0</v>
      </c>
      <c r="BF198" s="161">
        <f t="shared" si="45"/>
        <v>413.7</v>
      </c>
      <c r="BG198" s="161">
        <f t="shared" si="46"/>
        <v>0</v>
      </c>
      <c r="BH198" s="161">
        <f t="shared" si="47"/>
        <v>0</v>
      </c>
      <c r="BI198" s="161">
        <f t="shared" si="48"/>
        <v>0</v>
      </c>
      <c r="BJ198" s="16" t="s">
        <v>85</v>
      </c>
      <c r="BK198" s="162">
        <f t="shared" si="49"/>
        <v>413.7</v>
      </c>
      <c r="BL198" s="16" t="s">
        <v>216</v>
      </c>
      <c r="BM198" s="160" t="s">
        <v>2250</v>
      </c>
    </row>
    <row r="199" spans="2:65" s="28" customFormat="1" ht="16.5" customHeight="1">
      <c r="B199" s="149"/>
      <c r="C199" s="150" t="s">
        <v>366</v>
      </c>
      <c r="D199" s="150" t="s">
        <v>151</v>
      </c>
      <c r="E199" s="151" t="s">
        <v>2251</v>
      </c>
      <c r="F199" s="152" t="s">
        <v>2252</v>
      </c>
      <c r="G199" s="153" t="s">
        <v>250</v>
      </c>
      <c r="H199" s="154">
        <v>2</v>
      </c>
      <c r="I199" s="154">
        <v>5.61</v>
      </c>
      <c r="J199" s="154">
        <f t="shared" si="40"/>
        <v>11.22</v>
      </c>
      <c r="K199" s="155"/>
      <c r="L199" s="29"/>
      <c r="M199" s="156"/>
      <c r="N199" s="157" t="s">
        <v>38</v>
      </c>
      <c r="O199" s="158">
        <v>0.21401000000000001</v>
      </c>
      <c r="P199" s="158">
        <f t="shared" si="41"/>
        <v>0.42802000000000001</v>
      </c>
      <c r="Q199" s="158">
        <v>1.9959999999999999E-5</v>
      </c>
      <c r="R199" s="158">
        <f t="shared" si="42"/>
        <v>3.9919999999999997E-5</v>
      </c>
      <c r="S199" s="158">
        <v>0</v>
      </c>
      <c r="T199" s="159">
        <f t="shared" si="43"/>
        <v>0</v>
      </c>
      <c r="AR199" s="160" t="s">
        <v>216</v>
      </c>
      <c r="AT199" s="160" t="s">
        <v>151</v>
      </c>
      <c r="AU199" s="160" t="s">
        <v>85</v>
      </c>
      <c r="AY199" s="16" t="s">
        <v>149</v>
      </c>
      <c r="BE199" s="161">
        <f t="shared" si="44"/>
        <v>0</v>
      </c>
      <c r="BF199" s="161">
        <f t="shared" si="45"/>
        <v>11.22</v>
      </c>
      <c r="BG199" s="161">
        <f t="shared" si="46"/>
        <v>0</v>
      </c>
      <c r="BH199" s="161">
        <f t="shared" si="47"/>
        <v>0</v>
      </c>
      <c r="BI199" s="161">
        <f t="shared" si="48"/>
        <v>0</v>
      </c>
      <c r="BJ199" s="16" t="s">
        <v>85</v>
      </c>
      <c r="BK199" s="162">
        <f t="shared" si="49"/>
        <v>11.22</v>
      </c>
      <c r="BL199" s="16" t="s">
        <v>216</v>
      </c>
      <c r="BM199" s="160" t="s">
        <v>2253</v>
      </c>
    </row>
    <row r="200" spans="2:65" s="28" customFormat="1" ht="16.5" customHeight="1">
      <c r="B200" s="149"/>
      <c r="C200" s="167" t="s">
        <v>370</v>
      </c>
      <c r="D200" s="167" t="s">
        <v>431</v>
      </c>
      <c r="E200" s="168" t="s">
        <v>2254</v>
      </c>
      <c r="F200" s="169" t="s">
        <v>2255</v>
      </c>
      <c r="G200" s="170" t="s">
        <v>250</v>
      </c>
      <c r="H200" s="171">
        <v>2</v>
      </c>
      <c r="I200" s="171">
        <v>13.32</v>
      </c>
      <c r="J200" s="171">
        <f t="shared" si="40"/>
        <v>26.64</v>
      </c>
      <c r="K200" s="172"/>
      <c r="L200" s="173"/>
      <c r="M200" s="174"/>
      <c r="N200" s="175" t="s">
        <v>38</v>
      </c>
      <c r="O200" s="158">
        <v>0</v>
      </c>
      <c r="P200" s="158">
        <f t="shared" si="41"/>
        <v>0</v>
      </c>
      <c r="Q200" s="158">
        <v>0</v>
      </c>
      <c r="R200" s="158">
        <f t="shared" si="42"/>
        <v>0</v>
      </c>
      <c r="S200" s="158">
        <v>0</v>
      </c>
      <c r="T200" s="159">
        <f t="shared" si="43"/>
        <v>0</v>
      </c>
      <c r="AR200" s="160" t="s">
        <v>280</v>
      </c>
      <c r="AT200" s="160" t="s">
        <v>431</v>
      </c>
      <c r="AU200" s="160" t="s">
        <v>85</v>
      </c>
      <c r="AY200" s="16" t="s">
        <v>149</v>
      </c>
      <c r="BE200" s="161">
        <f t="shared" si="44"/>
        <v>0</v>
      </c>
      <c r="BF200" s="161">
        <f t="shared" si="45"/>
        <v>26.64</v>
      </c>
      <c r="BG200" s="161">
        <f t="shared" si="46"/>
        <v>0</v>
      </c>
      <c r="BH200" s="161">
        <f t="shared" si="47"/>
        <v>0</v>
      </c>
      <c r="BI200" s="161">
        <f t="shared" si="48"/>
        <v>0</v>
      </c>
      <c r="BJ200" s="16" t="s">
        <v>85</v>
      </c>
      <c r="BK200" s="162">
        <f t="shared" si="49"/>
        <v>26.64</v>
      </c>
      <c r="BL200" s="16" t="s">
        <v>216</v>
      </c>
      <c r="BM200" s="160" t="s">
        <v>2256</v>
      </c>
    </row>
    <row r="201" spans="2:65" s="28" customFormat="1" ht="16.5" customHeight="1">
      <c r="B201" s="149"/>
      <c r="C201" s="150" t="s">
        <v>374</v>
      </c>
      <c r="D201" s="150" t="s">
        <v>151</v>
      </c>
      <c r="E201" s="151" t="s">
        <v>2257</v>
      </c>
      <c r="F201" s="152" t="s">
        <v>2258</v>
      </c>
      <c r="G201" s="153" t="s">
        <v>250</v>
      </c>
      <c r="H201" s="154">
        <v>8</v>
      </c>
      <c r="I201" s="154">
        <v>8.65</v>
      </c>
      <c r="J201" s="154">
        <f t="shared" si="40"/>
        <v>69.2</v>
      </c>
      <c r="K201" s="155"/>
      <c r="L201" s="29"/>
      <c r="M201" s="156"/>
      <c r="N201" s="157" t="s">
        <v>38</v>
      </c>
      <c r="O201" s="158">
        <v>0.33101999999999998</v>
      </c>
      <c r="P201" s="158">
        <f t="shared" si="41"/>
        <v>2.6481599999999998</v>
      </c>
      <c r="Q201" s="158">
        <v>2.9920000000000002E-5</v>
      </c>
      <c r="R201" s="158">
        <f t="shared" si="42"/>
        <v>2.3936000000000001E-4</v>
      </c>
      <c r="S201" s="158">
        <v>0</v>
      </c>
      <c r="T201" s="159">
        <f t="shared" si="43"/>
        <v>0</v>
      </c>
      <c r="AR201" s="160" t="s">
        <v>216</v>
      </c>
      <c r="AT201" s="160" t="s">
        <v>151</v>
      </c>
      <c r="AU201" s="160" t="s">
        <v>85</v>
      </c>
      <c r="AY201" s="16" t="s">
        <v>149</v>
      </c>
      <c r="BE201" s="161">
        <f t="shared" si="44"/>
        <v>0</v>
      </c>
      <c r="BF201" s="161">
        <f t="shared" si="45"/>
        <v>69.2</v>
      </c>
      <c r="BG201" s="161">
        <f t="shared" si="46"/>
        <v>0</v>
      </c>
      <c r="BH201" s="161">
        <f t="shared" si="47"/>
        <v>0</v>
      </c>
      <c r="BI201" s="161">
        <f t="shared" si="48"/>
        <v>0</v>
      </c>
      <c r="BJ201" s="16" t="s">
        <v>85</v>
      </c>
      <c r="BK201" s="162">
        <f t="shared" si="49"/>
        <v>69.2</v>
      </c>
      <c r="BL201" s="16" t="s">
        <v>216</v>
      </c>
      <c r="BM201" s="160" t="s">
        <v>2259</v>
      </c>
    </row>
    <row r="202" spans="2:65" s="28" customFormat="1" ht="16.5" customHeight="1">
      <c r="B202" s="149"/>
      <c r="C202" s="167" t="s">
        <v>380</v>
      </c>
      <c r="D202" s="167" t="s">
        <v>431</v>
      </c>
      <c r="E202" s="168" t="s">
        <v>2260</v>
      </c>
      <c r="F202" s="169" t="s">
        <v>2261</v>
      </c>
      <c r="G202" s="170" t="s">
        <v>250</v>
      </c>
      <c r="H202" s="171">
        <v>8</v>
      </c>
      <c r="I202" s="171">
        <v>31.32</v>
      </c>
      <c r="J202" s="171">
        <f t="shared" si="40"/>
        <v>250.56</v>
      </c>
      <c r="K202" s="172"/>
      <c r="L202" s="173"/>
      <c r="M202" s="174"/>
      <c r="N202" s="175" t="s">
        <v>38</v>
      </c>
      <c r="O202" s="158">
        <v>0</v>
      </c>
      <c r="P202" s="158">
        <f t="shared" si="41"/>
        <v>0</v>
      </c>
      <c r="Q202" s="158">
        <v>0</v>
      </c>
      <c r="R202" s="158">
        <f t="shared" si="42"/>
        <v>0</v>
      </c>
      <c r="S202" s="158">
        <v>0</v>
      </c>
      <c r="T202" s="159">
        <f t="shared" si="43"/>
        <v>0</v>
      </c>
      <c r="AR202" s="160" t="s">
        <v>280</v>
      </c>
      <c r="AT202" s="160" t="s">
        <v>431</v>
      </c>
      <c r="AU202" s="160" t="s">
        <v>85</v>
      </c>
      <c r="AY202" s="16" t="s">
        <v>149</v>
      </c>
      <c r="BE202" s="161">
        <f t="shared" si="44"/>
        <v>0</v>
      </c>
      <c r="BF202" s="161">
        <f t="shared" si="45"/>
        <v>250.56</v>
      </c>
      <c r="BG202" s="161">
        <f t="shared" si="46"/>
        <v>0</v>
      </c>
      <c r="BH202" s="161">
        <f t="shared" si="47"/>
        <v>0</v>
      </c>
      <c r="BI202" s="161">
        <f t="shared" si="48"/>
        <v>0</v>
      </c>
      <c r="BJ202" s="16" t="s">
        <v>85</v>
      </c>
      <c r="BK202" s="162">
        <f t="shared" si="49"/>
        <v>250.56</v>
      </c>
      <c r="BL202" s="16" t="s">
        <v>216</v>
      </c>
      <c r="BM202" s="160" t="s">
        <v>2262</v>
      </c>
    </row>
    <row r="203" spans="2:65" s="28" customFormat="1" ht="24.15" customHeight="1">
      <c r="B203" s="149"/>
      <c r="C203" s="150" t="s">
        <v>384</v>
      </c>
      <c r="D203" s="150" t="s">
        <v>151</v>
      </c>
      <c r="E203" s="151" t="s">
        <v>2263</v>
      </c>
      <c r="F203" s="152" t="s">
        <v>2264</v>
      </c>
      <c r="G203" s="153" t="s">
        <v>250</v>
      </c>
      <c r="H203" s="154">
        <v>12</v>
      </c>
      <c r="I203" s="154">
        <v>3.06</v>
      </c>
      <c r="J203" s="154">
        <f t="shared" si="40"/>
        <v>36.72</v>
      </c>
      <c r="K203" s="155"/>
      <c r="L203" s="29"/>
      <c r="M203" s="156"/>
      <c r="N203" s="157" t="s">
        <v>38</v>
      </c>
      <c r="O203" s="158">
        <v>0.11501</v>
      </c>
      <c r="P203" s="158">
        <f t="shared" si="41"/>
        <v>1.38012</v>
      </c>
      <c r="Q203" s="158">
        <v>2.0000000000000002E-5</v>
      </c>
      <c r="R203" s="158">
        <f t="shared" si="42"/>
        <v>2.4000000000000003E-4</v>
      </c>
      <c r="S203" s="158">
        <v>0</v>
      </c>
      <c r="T203" s="159">
        <f t="shared" si="43"/>
        <v>0</v>
      </c>
      <c r="AR203" s="160" t="s">
        <v>216</v>
      </c>
      <c r="AT203" s="160" t="s">
        <v>151</v>
      </c>
      <c r="AU203" s="160" t="s">
        <v>85</v>
      </c>
      <c r="AY203" s="16" t="s">
        <v>149</v>
      </c>
      <c r="BE203" s="161">
        <f t="shared" si="44"/>
        <v>0</v>
      </c>
      <c r="BF203" s="161">
        <f t="shared" si="45"/>
        <v>36.72</v>
      </c>
      <c r="BG203" s="161">
        <f t="shared" si="46"/>
        <v>0</v>
      </c>
      <c r="BH203" s="161">
        <f t="shared" si="47"/>
        <v>0</v>
      </c>
      <c r="BI203" s="161">
        <f t="shared" si="48"/>
        <v>0</v>
      </c>
      <c r="BJ203" s="16" t="s">
        <v>85</v>
      </c>
      <c r="BK203" s="162">
        <f t="shared" si="49"/>
        <v>36.72</v>
      </c>
      <c r="BL203" s="16" t="s">
        <v>216</v>
      </c>
      <c r="BM203" s="160" t="s">
        <v>2265</v>
      </c>
    </row>
    <row r="204" spans="2:65" s="28" customFormat="1" ht="24.15" customHeight="1">
      <c r="B204" s="149"/>
      <c r="C204" s="167" t="s">
        <v>390</v>
      </c>
      <c r="D204" s="167" t="s">
        <v>431</v>
      </c>
      <c r="E204" s="168" t="s">
        <v>2266</v>
      </c>
      <c r="F204" s="169" t="s">
        <v>2267</v>
      </c>
      <c r="G204" s="170" t="s">
        <v>250</v>
      </c>
      <c r="H204" s="171">
        <v>12</v>
      </c>
      <c r="I204" s="171">
        <v>9.0299999999999994</v>
      </c>
      <c r="J204" s="171">
        <f t="shared" si="40"/>
        <v>108.36</v>
      </c>
      <c r="K204" s="172"/>
      <c r="L204" s="173"/>
      <c r="M204" s="174"/>
      <c r="N204" s="175" t="s">
        <v>38</v>
      </c>
      <c r="O204" s="158">
        <v>0</v>
      </c>
      <c r="P204" s="158">
        <f t="shared" si="41"/>
        <v>0</v>
      </c>
      <c r="Q204" s="158">
        <v>1E-4</v>
      </c>
      <c r="R204" s="158">
        <f t="shared" si="42"/>
        <v>1.2000000000000001E-3</v>
      </c>
      <c r="S204" s="158">
        <v>0</v>
      </c>
      <c r="T204" s="159">
        <f t="shared" si="43"/>
        <v>0</v>
      </c>
      <c r="AR204" s="160" t="s">
        <v>280</v>
      </c>
      <c r="AT204" s="160" t="s">
        <v>431</v>
      </c>
      <c r="AU204" s="160" t="s">
        <v>85</v>
      </c>
      <c r="AY204" s="16" t="s">
        <v>149</v>
      </c>
      <c r="BE204" s="161">
        <f t="shared" si="44"/>
        <v>0</v>
      </c>
      <c r="BF204" s="161">
        <f t="shared" si="45"/>
        <v>108.36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6" t="s">
        <v>85</v>
      </c>
      <c r="BK204" s="162">
        <f t="shared" si="49"/>
        <v>108.36</v>
      </c>
      <c r="BL204" s="16" t="s">
        <v>216</v>
      </c>
      <c r="BM204" s="160" t="s">
        <v>2268</v>
      </c>
    </row>
    <row r="205" spans="2:65" s="28" customFormat="1" ht="24.15" customHeight="1">
      <c r="B205" s="149"/>
      <c r="C205" s="167" t="s">
        <v>397</v>
      </c>
      <c r="D205" s="167" t="s">
        <v>431</v>
      </c>
      <c r="E205" s="168" t="s">
        <v>2269</v>
      </c>
      <c r="F205" s="169" t="s">
        <v>2270</v>
      </c>
      <c r="G205" s="170" t="s">
        <v>250</v>
      </c>
      <c r="H205" s="171">
        <v>12</v>
      </c>
      <c r="I205" s="171">
        <v>2.16</v>
      </c>
      <c r="J205" s="171">
        <f t="shared" si="40"/>
        <v>25.92</v>
      </c>
      <c r="K205" s="172"/>
      <c r="L205" s="173"/>
      <c r="M205" s="174"/>
      <c r="N205" s="175" t="s">
        <v>38</v>
      </c>
      <c r="O205" s="158">
        <v>0</v>
      </c>
      <c r="P205" s="158">
        <f t="shared" si="41"/>
        <v>0</v>
      </c>
      <c r="Q205" s="158">
        <v>0</v>
      </c>
      <c r="R205" s="158">
        <f t="shared" si="42"/>
        <v>0</v>
      </c>
      <c r="S205" s="158">
        <v>0</v>
      </c>
      <c r="T205" s="159">
        <f t="shared" si="43"/>
        <v>0</v>
      </c>
      <c r="AR205" s="160" t="s">
        <v>280</v>
      </c>
      <c r="AT205" s="160" t="s">
        <v>431</v>
      </c>
      <c r="AU205" s="160" t="s">
        <v>85</v>
      </c>
      <c r="AY205" s="16" t="s">
        <v>149</v>
      </c>
      <c r="BE205" s="161">
        <f t="shared" si="44"/>
        <v>0</v>
      </c>
      <c r="BF205" s="161">
        <f t="shared" si="45"/>
        <v>25.92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6" t="s">
        <v>85</v>
      </c>
      <c r="BK205" s="162">
        <f t="shared" si="49"/>
        <v>25.92</v>
      </c>
      <c r="BL205" s="16" t="s">
        <v>216</v>
      </c>
      <c r="BM205" s="160" t="s">
        <v>2271</v>
      </c>
    </row>
    <row r="206" spans="2:65" s="28" customFormat="1" ht="24.15" customHeight="1">
      <c r="B206" s="149"/>
      <c r="C206" s="150" t="s">
        <v>401</v>
      </c>
      <c r="D206" s="150" t="s">
        <v>151</v>
      </c>
      <c r="E206" s="151" t="s">
        <v>2272</v>
      </c>
      <c r="F206" s="152" t="s">
        <v>2273</v>
      </c>
      <c r="G206" s="153" t="s">
        <v>250</v>
      </c>
      <c r="H206" s="154">
        <v>35</v>
      </c>
      <c r="I206" s="154">
        <v>4.3600000000000003</v>
      </c>
      <c r="J206" s="154">
        <f t="shared" si="40"/>
        <v>152.6</v>
      </c>
      <c r="K206" s="155"/>
      <c r="L206" s="29"/>
      <c r="M206" s="156"/>
      <c r="N206" s="157" t="s">
        <v>38</v>
      </c>
      <c r="O206" s="158">
        <v>0.16503000000000001</v>
      </c>
      <c r="P206" s="158">
        <f t="shared" si="41"/>
        <v>5.7760500000000006</v>
      </c>
      <c r="Q206" s="158">
        <v>2.3249999999999999E-5</v>
      </c>
      <c r="R206" s="158">
        <f t="shared" si="42"/>
        <v>8.1375000000000002E-4</v>
      </c>
      <c r="S206" s="158">
        <v>0</v>
      </c>
      <c r="T206" s="159">
        <f t="shared" si="43"/>
        <v>0</v>
      </c>
      <c r="AR206" s="160" t="s">
        <v>216</v>
      </c>
      <c r="AT206" s="160" t="s">
        <v>151</v>
      </c>
      <c r="AU206" s="160" t="s">
        <v>85</v>
      </c>
      <c r="AY206" s="16" t="s">
        <v>149</v>
      </c>
      <c r="BE206" s="161">
        <f t="shared" si="44"/>
        <v>0</v>
      </c>
      <c r="BF206" s="161">
        <f t="shared" si="45"/>
        <v>152.6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6" t="s">
        <v>85</v>
      </c>
      <c r="BK206" s="162">
        <f t="shared" si="49"/>
        <v>152.6</v>
      </c>
      <c r="BL206" s="16" t="s">
        <v>216</v>
      </c>
      <c r="BM206" s="160" t="s">
        <v>2274</v>
      </c>
    </row>
    <row r="207" spans="2:65" s="28" customFormat="1" ht="55.5" customHeight="1">
      <c r="B207" s="149"/>
      <c r="C207" s="167" t="s">
        <v>407</v>
      </c>
      <c r="D207" s="167" t="s">
        <v>431</v>
      </c>
      <c r="E207" s="168" t="s">
        <v>2275</v>
      </c>
      <c r="F207" s="169" t="s">
        <v>2276</v>
      </c>
      <c r="G207" s="170" t="s">
        <v>250</v>
      </c>
      <c r="H207" s="171">
        <v>35</v>
      </c>
      <c r="I207" s="171">
        <v>16.27</v>
      </c>
      <c r="J207" s="171">
        <f t="shared" si="40"/>
        <v>569.45000000000005</v>
      </c>
      <c r="K207" s="172"/>
      <c r="L207" s="173"/>
      <c r="M207" s="174"/>
      <c r="N207" s="175" t="s">
        <v>38</v>
      </c>
      <c r="O207" s="158">
        <v>0</v>
      </c>
      <c r="P207" s="158">
        <f t="shared" si="41"/>
        <v>0</v>
      </c>
      <c r="Q207" s="158">
        <v>2.4000000000000001E-4</v>
      </c>
      <c r="R207" s="158">
        <f t="shared" si="42"/>
        <v>8.3999999999999995E-3</v>
      </c>
      <c r="S207" s="158">
        <v>0</v>
      </c>
      <c r="T207" s="159">
        <f t="shared" si="43"/>
        <v>0</v>
      </c>
      <c r="AR207" s="160" t="s">
        <v>280</v>
      </c>
      <c r="AT207" s="160" t="s">
        <v>431</v>
      </c>
      <c r="AU207" s="160" t="s">
        <v>85</v>
      </c>
      <c r="AY207" s="16" t="s">
        <v>149</v>
      </c>
      <c r="BE207" s="161">
        <f t="shared" si="44"/>
        <v>0</v>
      </c>
      <c r="BF207" s="161">
        <f t="shared" si="45"/>
        <v>569.45000000000005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6" t="s">
        <v>85</v>
      </c>
      <c r="BK207" s="162">
        <f t="shared" si="49"/>
        <v>569.45000000000005</v>
      </c>
      <c r="BL207" s="16" t="s">
        <v>216</v>
      </c>
      <c r="BM207" s="160" t="s">
        <v>2277</v>
      </c>
    </row>
    <row r="208" spans="2:65" s="28" customFormat="1" ht="33" customHeight="1">
      <c r="B208" s="149"/>
      <c r="C208" s="167" t="s">
        <v>613</v>
      </c>
      <c r="D208" s="167" t="s">
        <v>431</v>
      </c>
      <c r="E208" s="168" t="s">
        <v>2278</v>
      </c>
      <c r="F208" s="169" t="s">
        <v>2279</v>
      </c>
      <c r="G208" s="170" t="s">
        <v>250</v>
      </c>
      <c r="H208" s="171">
        <v>76</v>
      </c>
      <c r="I208" s="171">
        <v>3.56</v>
      </c>
      <c r="J208" s="171">
        <f t="shared" si="40"/>
        <v>270.56</v>
      </c>
      <c r="K208" s="172"/>
      <c r="L208" s="173"/>
      <c r="M208" s="174"/>
      <c r="N208" s="175" t="s">
        <v>38</v>
      </c>
      <c r="O208" s="158">
        <v>0</v>
      </c>
      <c r="P208" s="158">
        <f t="shared" si="41"/>
        <v>0</v>
      </c>
      <c r="Q208" s="158">
        <v>5.0000000000000002E-5</v>
      </c>
      <c r="R208" s="158">
        <f t="shared" si="42"/>
        <v>3.8E-3</v>
      </c>
      <c r="S208" s="158">
        <v>0</v>
      </c>
      <c r="T208" s="159">
        <f t="shared" si="43"/>
        <v>0</v>
      </c>
      <c r="AR208" s="160" t="s">
        <v>280</v>
      </c>
      <c r="AT208" s="160" t="s">
        <v>431</v>
      </c>
      <c r="AU208" s="160" t="s">
        <v>85</v>
      </c>
      <c r="AY208" s="16" t="s">
        <v>149</v>
      </c>
      <c r="BE208" s="161">
        <f t="shared" si="44"/>
        <v>0</v>
      </c>
      <c r="BF208" s="161">
        <f t="shared" si="45"/>
        <v>270.56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6" t="s">
        <v>85</v>
      </c>
      <c r="BK208" s="162">
        <f t="shared" si="49"/>
        <v>270.56</v>
      </c>
      <c r="BL208" s="16" t="s">
        <v>216</v>
      </c>
      <c r="BM208" s="160" t="s">
        <v>2280</v>
      </c>
    </row>
    <row r="209" spans="2:65" s="28" customFormat="1" ht="21.75" customHeight="1">
      <c r="B209" s="149"/>
      <c r="C209" s="150" t="s">
        <v>617</v>
      </c>
      <c r="D209" s="150" t="s">
        <v>151</v>
      </c>
      <c r="E209" s="151" t="s">
        <v>2281</v>
      </c>
      <c r="F209" s="152" t="s">
        <v>2282</v>
      </c>
      <c r="G209" s="153" t="s">
        <v>841</v>
      </c>
      <c r="H209" s="154">
        <v>73</v>
      </c>
      <c r="I209" s="154">
        <v>2.2799999999999998</v>
      </c>
      <c r="J209" s="154">
        <f t="shared" si="40"/>
        <v>166.44</v>
      </c>
      <c r="K209" s="155"/>
      <c r="L209" s="29"/>
      <c r="M209" s="156"/>
      <c r="N209" s="157" t="s">
        <v>38</v>
      </c>
      <c r="O209" s="158">
        <v>9.0079999999999993E-2</v>
      </c>
      <c r="P209" s="158">
        <f t="shared" si="41"/>
        <v>6.5758399999999995</v>
      </c>
      <c r="Q209" s="158">
        <v>0</v>
      </c>
      <c r="R209" s="158">
        <f t="shared" si="42"/>
        <v>0</v>
      </c>
      <c r="S209" s="158">
        <v>0</v>
      </c>
      <c r="T209" s="159">
        <f t="shared" si="43"/>
        <v>0</v>
      </c>
      <c r="AR209" s="160" t="s">
        <v>216</v>
      </c>
      <c r="AT209" s="160" t="s">
        <v>151</v>
      </c>
      <c r="AU209" s="160" t="s">
        <v>85</v>
      </c>
      <c r="AY209" s="16" t="s">
        <v>149</v>
      </c>
      <c r="BE209" s="161">
        <f t="shared" si="44"/>
        <v>0</v>
      </c>
      <c r="BF209" s="161">
        <f t="shared" si="45"/>
        <v>166.44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6" t="s">
        <v>85</v>
      </c>
      <c r="BK209" s="162">
        <f t="shared" si="49"/>
        <v>166.44</v>
      </c>
      <c r="BL209" s="16" t="s">
        <v>216</v>
      </c>
      <c r="BM209" s="160" t="s">
        <v>2283</v>
      </c>
    </row>
    <row r="210" spans="2:65" s="28" customFormat="1" ht="37.799999999999997" customHeight="1">
      <c r="B210" s="149"/>
      <c r="C210" s="167" t="s">
        <v>621</v>
      </c>
      <c r="D210" s="167" t="s">
        <v>431</v>
      </c>
      <c r="E210" s="168" t="s">
        <v>2284</v>
      </c>
      <c r="F210" s="169" t="s">
        <v>2285</v>
      </c>
      <c r="G210" s="170" t="s">
        <v>250</v>
      </c>
      <c r="H210" s="171">
        <v>38</v>
      </c>
      <c r="I210" s="171">
        <v>16.329999999999998</v>
      </c>
      <c r="J210" s="171">
        <f t="shared" si="40"/>
        <v>620.54</v>
      </c>
      <c r="K210" s="172"/>
      <c r="L210" s="173"/>
      <c r="M210" s="174"/>
      <c r="N210" s="175" t="s">
        <v>38</v>
      </c>
      <c r="O210" s="158">
        <v>0</v>
      </c>
      <c r="P210" s="158">
        <f t="shared" si="41"/>
        <v>0</v>
      </c>
      <c r="Q210" s="158">
        <v>0</v>
      </c>
      <c r="R210" s="158">
        <f t="shared" si="42"/>
        <v>0</v>
      </c>
      <c r="S210" s="158">
        <v>0</v>
      </c>
      <c r="T210" s="159">
        <f t="shared" si="43"/>
        <v>0</v>
      </c>
      <c r="AR210" s="160" t="s">
        <v>280</v>
      </c>
      <c r="AT210" s="160" t="s">
        <v>431</v>
      </c>
      <c r="AU210" s="160" t="s">
        <v>85</v>
      </c>
      <c r="AY210" s="16" t="s">
        <v>149</v>
      </c>
      <c r="BE210" s="161">
        <f t="shared" si="44"/>
        <v>0</v>
      </c>
      <c r="BF210" s="161">
        <f t="shared" si="45"/>
        <v>620.54</v>
      </c>
      <c r="BG210" s="161">
        <f t="shared" si="46"/>
        <v>0</v>
      </c>
      <c r="BH210" s="161">
        <f t="shared" si="47"/>
        <v>0</v>
      </c>
      <c r="BI210" s="161">
        <f t="shared" si="48"/>
        <v>0</v>
      </c>
      <c r="BJ210" s="16" t="s">
        <v>85</v>
      </c>
      <c r="BK210" s="162">
        <f t="shared" si="49"/>
        <v>620.54</v>
      </c>
      <c r="BL210" s="16" t="s">
        <v>216</v>
      </c>
      <c r="BM210" s="160" t="s">
        <v>2286</v>
      </c>
    </row>
    <row r="211" spans="2:65" s="28" customFormat="1" ht="49.05" customHeight="1">
      <c r="B211" s="149"/>
      <c r="C211" s="167" t="s">
        <v>625</v>
      </c>
      <c r="D211" s="167" t="s">
        <v>431</v>
      </c>
      <c r="E211" s="168" t="s">
        <v>2287</v>
      </c>
      <c r="F211" s="169" t="s">
        <v>2288</v>
      </c>
      <c r="G211" s="170" t="s">
        <v>250</v>
      </c>
      <c r="H211" s="171">
        <v>5</v>
      </c>
      <c r="I211" s="171">
        <v>16.329999999999998</v>
      </c>
      <c r="J211" s="171">
        <f t="shared" si="40"/>
        <v>81.650000000000006</v>
      </c>
      <c r="K211" s="172"/>
      <c r="L211" s="173"/>
      <c r="M211" s="174"/>
      <c r="N211" s="175" t="s">
        <v>38</v>
      </c>
      <c r="O211" s="158">
        <v>0</v>
      </c>
      <c r="P211" s="158">
        <f t="shared" si="41"/>
        <v>0</v>
      </c>
      <c r="Q211" s="158">
        <v>0</v>
      </c>
      <c r="R211" s="158">
        <f t="shared" si="42"/>
        <v>0</v>
      </c>
      <c r="S211" s="158">
        <v>0</v>
      </c>
      <c r="T211" s="159">
        <f t="shared" si="43"/>
        <v>0</v>
      </c>
      <c r="AR211" s="160" t="s">
        <v>280</v>
      </c>
      <c r="AT211" s="160" t="s">
        <v>431</v>
      </c>
      <c r="AU211" s="160" t="s">
        <v>85</v>
      </c>
      <c r="AY211" s="16" t="s">
        <v>149</v>
      </c>
      <c r="BE211" s="161">
        <f t="shared" si="44"/>
        <v>0</v>
      </c>
      <c r="BF211" s="161">
        <f t="shared" si="45"/>
        <v>81.650000000000006</v>
      </c>
      <c r="BG211" s="161">
        <f t="shared" si="46"/>
        <v>0</v>
      </c>
      <c r="BH211" s="161">
        <f t="shared" si="47"/>
        <v>0</v>
      </c>
      <c r="BI211" s="161">
        <f t="shared" si="48"/>
        <v>0</v>
      </c>
      <c r="BJ211" s="16" t="s">
        <v>85</v>
      </c>
      <c r="BK211" s="162">
        <f t="shared" si="49"/>
        <v>81.650000000000006</v>
      </c>
      <c r="BL211" s="16" t="s">
        <v>216</v>
      </c>
      <c r="BM211" s="160" t="s">
        <v>2289</v>
      </c>
    </row>
    <row r="212" spans="2:65" s="28" customFormat="1" ht="24.15" customHeight="1">
      <c r="B212" s="149"/>
      <c r="C212" s="150" t="s">
        <v>629</v>
      </c>
      <c r="D212" s="150" t="s">
        <v>151</v>
      </c>
      <c r="E212" s="151" t="s">
        <v>2290</v>
      </c>
      <c r="F212" s="152" t="s">
        <v>2291</v>
      </c>
      <c r="G212" s="153" t="s">
        <v>250</v>
      </c>
      <c r="H212" s="154">
        <v>8</v>
      </c>
      <c r="I212" s="154">
        <v>4.71</v>
      </c>
      <c r="J212" s="154">
        <f t="shared" si="40"/>
        <v>37.68</v>
      </c>
      <c r="K212" s="155"/>
      <c r="L212" s="29"/>
      <c r="M212" s="156"/>
      <c r="N212" s="157" t="s">
        <v>38</v>
      </c>
      <c r="O212" s="158">
        <v>0.18007999999999999</v>
      </c>
      <c r="P212" s="158">
        <f t="shared" si="41"/>
        <v>1.4406399999999999</v>
      </c>
      <c r="Q212" s="158">
        <v>4.1999999999999996E-6</v>
      </c>
      <c r="R212" s="158">
        <f t="shared" si="42"/>
        <v>3.3599999999999997E-5</v>
      </c>
      <c r="S212" s="158">
        <v>0</v>
      </c>
      <c r="T212" s="159">
        <f t="shared" si="43"/>
        <v>0</v>
      </c>
      <c r="AR212" s="160" t="s">
        <v>216</v>
      </c>
      <c r="AT212" s="160" t="s">
        <v>151</v>
      </c>
      <c r="AU212" s="160" t="s">
        <v>85</v>
      </c>
      <c r="AY212" s="16" t="s">
        <v>149</v>
      </c>
      <c r="BE212" s="161">
        <f t="shared" si="44"/>
        <v>0</v>
      </c>
      <c r="BF212" s="161">
        <f t="shared" si="45"/>
        <v>37.68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6" t="s">
        <v>85</v>
      </c>
      <c r="BK212" s="162">
        <f t="shared" si="49"/>
        <v>37.68</v>
      </c>
      <c r="BL212" s="16" t="s">
        <v>216</v>
      </c>
      <c r="BM212" s="160" t="s">
        <v>2292</v>
      </c>
    </row>
    <row r="213" spans="2:65" s="28" customFormat="1" ht="55.5" customHeight="1">
      <c r="B213" s="149"/>
      <c r="C213" s="167" t="s">
        <v>633</v>
      </c>
      <c r="D213" s="167" t="s">
        <v>431</v>
      </c>
      <c r="E213" s="168" t="s">
        <v>2293</v>
      </c>
      <c r="F213" s="169" t="s">
        <v>2294</v>
      </c>
      <c r="G213" s="170" t="s">
        <v>250</v>
      </c>
      <c r="H213" s="171">
        <v>5</v>
      </c>
      <c r="I213" s="171">
        <v>19.39</v>
      </c>
      <c r="J213" s="171">
        <f t="shared" si="40"/>
        <v>96.95</v>
      </c>
      <c r="K213" s="172"/>
      <c r="L213" s="173"/>
      <c r="M213" s="174"/>
      <c r="N213" s="175" t="s">
        <v>38</v>
      </c>
      <c r="O213" s="158">
        <v>0</v>
      </c>
      <c r="P213" s="158">
        <f t="shared" si="41"/>
        <v>0</v>
      </c>
      <c r="Q213" s="158">
        <v>4.2999999999999999E-4</v>
      </c>
      <c r="R213" s="158">
        <f t="shared" si="42"/>
        <v>2.15E-3</v>
      </c>
      <c r="S213" s="158">
        <v>0</v>
      </c>
      <c r="T213" s="159">
        <f t="shared" si="43"/>
        <v>0</v>
      </c>
      <c r="AR213" s="160" t="s">
        <v>280</v>
      </c>
      <c r="AT213" s="160" t="s">
        <v>431</v>
      </c>
      <c r="AU213" s="160" t="s">
        <v>85</v>
      </c>
      <c r="AY213" s="16" t="s">
        <v>149</v>
      </c>
      <c r="BE213" s="161">
        <f t="shared" si="44"/>
        <v>0</v>
      </c>
      <c r="BF213" s="161">
        <f t="shared" si="45"/>
        <v>96.95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6" t="s">
        <v>85</v>
      </c>
      <c r="BK213" s="162">
        <f t="shared" si="49"/>
        <v>96.95</v>
      </c>
      <c r="BL213" s="16" t="s">
        <v>216</v>
      </c>
      <c r="BM213" s="160" t="s">
        <v>2295</v>
      </c>
    </row>
    <row r="214" spans="2:65" s="28" customFormat="1" ht="49.05" customHeight="1">
      <c r="B214" s="149"/>
      <c r="C214" s="167" t="s">
        <v>637</v>
      </c>
      <c r="D214" s="167" t="s">
        <v>431</v>
      </c>
      <c r="E214" s="168" t="s">
        <v>2296</v>
      </c>
      <c r="F214" s="169" t="s">
        <v>2297</v>
      </c>
      <c r="G214" s="170" t="s">
        <v>250</v>
      </c>
      <c r="H214" s="171">
        <v>3</v>
      </c>
      <c r="I214" s="171">
        <v>37.31</v>
      </c>
      <c r="J214" s="171">
        <f t="shared" si="40"/>
        <v>111.93</v>
      </c>
      <c r="K214" s="172"/>
      <c r="L214" s="173"/>
      <c r="M214" s="174"/>
      <c r="N214" s="175" t="s">
        <v>38</v>
      </c>
      <c r="O214" s="158">
        <v>0</v>
      </c>
      <c r="P214" s="158">
        <f t="shared" si="41"/>
        <v>0</v>
      </c>
      <c r="Q214" s="158">
        <v>5.8E-4</v>
      </c>
      <c r="R214" s="158">
        <f t="shared" si="42"/>
        <v>1.74E-3</v>
      </c>
      <c r="S214" s="158">
        <v>0</v>
      </c>
      <c r="T214" s="159">
        <f t="shared" si="43"/>
        <v>0</v>
      </c>
      <c r="AR214" s="160" t="s">
        <v>280</v>
      </c>
      <c r="AT214" s="160" t="s">
        <v>431</v>
      </c>
      <c r="AU214" s="160" t="s">
        <v>85</v>
      </c>
      <c r="AY214" s="16" t="s">
        <v>149</v>
      </c>
      <c r="BE214" s="161">
        <f t="shared" si="44"/>
        <v>0</v>
      </c>
      <c r="BF214" s="161">
        <f t="shared" si="45"/>
        <v>111.93</v>
      </c>
      <c r="BG214" s="161">
        <f t="shared" si="46"/>
        <v>0</v>
      </c>
      <c r="BH214" s="161">
        <f t="shared" si="47"/>
        <v>0</v>
      </c>
      <c r="BI214" s="161">
        <f t="shared" si="48"/>
        <v>0</v>
      </c>
      <c r="BJ214" s="16" t="s">
        <v>85</v>
      </c>
      <c r="BK214" s="162">
        <f t="shared" si="49"/>
        <v>111.93</v>
      </c>
      <c r="BL214" s="16" t="s">
        <v>216</v>
      </c>
      <c r="BM214" s="160" t="s">
        <v>2298</v>
      </c>
    </row>
    <row r="215" spans="2:65" s="28" customFormat="1" ht="16.5" customHeight="1">
      <c r="B215" s="149"/>
      <c r="C215" s="150" t="s">
        <v>641</v>
      </c>
      <c r="D215" s="150" t="s">
        <v>151</v>
      </c>
      <c r="E215" s="151" t="s">
        <v>2299</v>
      </c>
      <c r="F215" s="152" t="s">
        <v>2300</v>
      </c>
      <c r="G215" s="153" t="s">
        <v>250</v>
      </c>
      <c r="H215" s="154">
        <v>2</v>
      </c>
      <c r="I215" s="154">
        <v>4.1500000000000004</v>
      </c>
      <c r="J215" s="154">
        <f t="shared" si="40"/>
        <v>8.3000000000000007</v>
      </c>
      <c r="K215" s="155"/>
      <c r="L215" s="29"/>
      <c r="M215" s="156"/>
      <c r="N215" s="157" t="s">
        <v>38</v>
      </c>
      <c r="O215" s="158">
        <v>0.15303</v>
      </c>
      <c r="P215" s="158">
        <f t="shared" si="41"/>
        <v>0.30606</v>
      </c>
      <c r="Q215" s="158">
        <v>7.9000000000000006E-6</v>
      </c>
      <c r="R215" s="158">
        <f t="shared" si="42"/>
        <v>1.5800000000000001E-5</v>
      </c>
      <c r="S215" s="158">
        <v>0</v>
      </c>
      <c r="T215" s="159">
        <f t="shared" si="43"/>
        <v>0</v>
      </c>
      <c r="AR215" s="160" t="s">
        <v>216</v>
      </c>
      <c r="AT215" s="160" t="s">
        <v>151</v>
      </c>
      <c r="AU215" s="160" t="s">
        <v>85</v>
      </c>
      <c r="AY215" s="16" t="s">
        <v>149</v>
      </c>
      <c r="BE215" s="161">
        <f t="shared" si="44"/>
        <v>0</v>
      </c>
      <c r="BF215" s="161">
        <f t="shared" si="45"/>
        <v>8.3000000000000007</v>
      </c>
      <c r="BG215" s="161">
        <f t="shared" si="46"/>
        <v>0</v>
      </c>
      <c r="BH215" s="161">
        <f t="shared" si="47"/>
        <v>0</v>
      </c>
      <c r="BI215" s="161">
        <f t="shared" si="48"/>
        <v>0</v>
      </c>
      <c r="BJ215" s="16" t="s">
        <v>85</v>
      </c>
      <c r="BK215" s="162">
        <f t="shared" si="49"/>
        <v>8.3000000000000007</v>
      </c>
      <c r="BL215" s="16" t="s">
        <v>216</v>
      </c>
      <c r="BM215" s="160" t="s">
        <v>2301</v>
      </c>
    </row>
    <row r="216" spans="2:65" s="28" customFormat="1" ht="16.5" customHeight="1">
      <c r="B216" s="149"/>
      <c r="C216" s="167" t="s">
        <v>645</v>
      </c>
      <c r="D216" s="167" t="s">
        <v>431</v>
      </c>
      <c r="E216" s="168" t="s">
        <v>2302</v>
      </c>
      <c r="F216" s="169" t="s">
        <v>2303</v>
      </c>
      <c r="G216" s="170" t="s">
        <v>250</v>
      </c>
      <c r="H216" s="171">
        <v>2</v>
      </c>
      <c r="I216" s="171">
        <v>15.27</v>
      </c>
      <c r="J216" s="171">
        <f t="shared" si="40"/>
        <v>30.54</v>
      </c>
      <c r="K216" s="172"/>
      <c r="L216" s="173"/>
      <c r="M216" s="174"/>
      <c r="N216" s="175" t="s">
        <v>38</v>
      </c>
      <c r="O216" s="158">
        <v>0</v>
      </c>
      <c r="P216" s="158">
        <f t="shared" si="41"/>
        <v>0</v>
      </c>
      <c r="Q216" s="158">
        <v>0</v>
      </c>
      <c r="R216" s="158">
        <f t="shared" si="42"/>
        <v>0</v>
      </c>
      <c r="S216" s="158">
        <v>0</v>
      </c>
      <c r="T216" s="159">
        <f t="shared" si="43"/>
        <v>0</v>
      </c>
      <c r="AR216" s="160" t="s">
        <v>280</v>
      </c>
      <c r="AT216" s="160" t="s">
        <v>431</v>
      </c>
      <c r="AU216" s="160" t="s">
        <v>85</v>
      </c>
      <c r="AY216" s="16" t="s">
        <v>149</v>
      </c>
      <c r="BE216" s="161">
        <f t="shared" si="44"/>
        <v>0</v>
      </c>
      <c r="BF216" s="161">
        <f t="shared" si="45"/>
        <v>30.54</v>
      </c>
      <c r="BG216" s="161">
        <f t="shared" si="46"/>
        <v>0</v>
      </c>
      <c r="BH216" s="161">
        <f t="shared" si="47"/>
        <v>0</v>
      </c>
      <c r="BI216" s="161">
        <f t="shared" si="48"/>
        <v>0</v>
      </c>
      <c r="BJ216" s="16" t="s">
        <v>85</v>
      </c>
      <c r="BK216" s="162">
        <f t="shared" si="49"/>
        <v>30.54</v>
      </c>
      <c r="BL216" s="16" t="s">
        <v>216</v>
      </c>
      <c r="BM216" s="160" t="s">
        <v>2304</v>
      </c>
    </row>
    <row r="217" spans="2:65" s="28" customFormat="1" ht="16.5" customHeight="1">
      <c r="B217" s="149"/>
      <c r="C217" s="150" t="s">
        <v>649</v>
      </c>
      <c r="D217" s="150" t="s">
        <v>151</v>
      </c>
      <c r="E217" s="151" t="s">
        <v>2305</v>
      </c>
      <c r="F217" s="152" t="s">
        <v>2306</v>
      </c>
      <c r="G217" s="153" t="s">
        <v>250</v>
      </c>
      <c r="H217" s="154">
        <v>5</v>
      </c>
      <c r="I217" s="154">
        <v>5.52</v>
      </c>
      <c r="J217" s="154">
        <f t="shared" si="40"/>
        <v>27.6</v>
      </c>
      <c r="K217" s="155"/>
      <c r="L217" s="29"/>
      <c r="M217" s="156"/>
      <c r="N217" s="157" t="s">
        <v>38</v>
      </c>
      <c r="O217" s="158">
        <v>0.20007</v>
      </c>
      <c r="P217" s="158">
        <f t="shared" si="41"/>
        <v>1.0003500000000001</v>
      </c>
      <c r="Q217" s="158">
        <v>1.2999999999999999E-5</v>
      </c>
      <c r="R217" s="158">
        <f t="shared" si="42"/>
        <v>6.4999999999999994E-5</v>
      </c>
      <c r="S217" s="158">
        <v>0</v>
      </c>
      <c r="T217" s="159">
        <f t="shared" si="43"/>
        <v>0</v>
      </c>
      <c r="AR217" s="160" t="s">
        <v>216</v>
      </c>
      <c r="AT217" s="160" t="s">
        <v>151</v>
      </c>
      <c r="AU217" s="160" t="s">
        <v>85</v>
      </c>
      <c r="AY217" s="16" t="s">
        <v>149</v>
      </c>
      <c r="BE217" s="161">
        <f t="shared" si="44"/>
        <v>0</v>
      </c>
      <c r="BF217" s="161">
        <f t="shared" si="45"/>
        <v>27.6</v>
      </c>
      <c r="BG217" s="161">
        <f t="shared" si="46"/>
        <v>0</v>
      </c>
      <c r="BH217" s="161">
        <f t="shared" si="47"/>
        <v>0</v>
      </c>
      <c r="BI217" s="161">
        <f t="shared" si="48"/>
        <v>0</v>
      </c>
      <c r="BJ217" s="16" t="s">
        <v>85</v>
      </c>
      <c r="BK217" s="162">
        <f t="shared" si="49"/>
        <v>27.6</v>
      </c>
      <c r="BL217" s="16" t="s">
        <v>216</v>
      </c>
      <c r="BM217" s="160" t="s">
        <v>2307</v>
      </c>
    </row>
    <row r="218" spans="2:65" s="28" customFormat="1" ht="16.5" customHeight="1">
      <c r="B218" s="149"/>
      <c r="C218" s="167" t="s">
        <v>653</v>
      </c>
      <c r="D218" s="167" t="s">
        <v>431</v>
      </c>
      <c r="E218" s="168" t="s">
        <v>2308</v>
      </c>
      <c r="F218" s="169" t="s">
        <v>2309</v>
      </c>
      <c r="G218" s="170" t="s">
        <v>250</v>
      </c>
      <c r="H218" s="171">
        <v>5</v>
      </c>
      <c r="I218" s="171">
        <v>38.56</v>
      </c>
      <c r="J218" s="171">
        <f t="shared" si="40"/>
        <v>192.8</v>
      </c>
      <c r="K218" s="172"/>
      <c r="L218" s="173"/>
      <c r="M218" s="174"/>
      <c r="N218" s="175" t="s">
        <v>38</v>
      </c>
      <c r="O218" s="158">
        <v>0</v>
      </c>
      <c r="P218" s="158">
        <f t="shared" si="41"/>
        <v>0</v>
      </c>
      <c r="Q218" s="158">
        <v>0</v>
      </c>
      <c r="R218" s="158">
        <f t="shared" si="42"/>
        <v>0</v>
      </c>
      <c r="S218" s="158">
        <v>0</v>
      </c>
      <c r="T218" s="159">
        <f t="shared" si="43"/>
        <v>0</v>
      </c>
      <c r="AR218" s="160" t="s">
        <v>280</v>
      </c>
      <c r="AT218" s="160" t="s">
        <v>431</v>
      </c>
      <c r="AU218" s="160" t="s">
        <v>85</v>
      </c>
      <c r="AY218" s="16" t="s">
        <v>149</v>
      </c>
      <c r="BE218" s="161">
        <f t="shared" si="44"/>
        <v>0</v>
      </c>
      <c r="BF218" s="161">
        <f t="shared" si="45"/>
        <v>192.8</v>
      </c>
      <c r="BG218" s="161">
        <f t="shared" si="46"/>
        <v>0</v>
      </c>
      <c r="BH218" s="161">
        <f t="shared" si="47"/>
        <v>0</v>
      </c>
      <c r="BI218" s="161">
        <f t="shared" si="48"/>
        <v>0</v>
      </c>
      <c r="BJ218" s="16" t="s">
        <v>85</v>
      </c>
      <c r="BK218" s="162">
        <f t="shared" si="49"/>
        <v>192.8</v>
      </c>
      <c r="BL218" s="16" t="s">
        <v>216</v>
      </c>
      <c r="BM218" s="160" t="s">
        <v>2310</v>
      </c>
    </row>
    <row r="219" spans="2:65" s="28" customFormat="1" ht="16.5" customHeight="1">
      <c r="B219" s="149"/>
      <c r="C219" s="150" t="s">
        <v>659</v>
      </c>
      <c r="D219" s="150" t="s">
        <v>151</v>
      </c>
      <c r="E219" s="151" t="s">
        <v>2311</v>
      </c>
      <c r="F219" s="152" t="s">
        <v>2312</v>
      </c>
      <c r="G219" s="153" t="s">
        <v>250</v>
      </c>
      <c r="H219" s="154">
        <v>1</v>
      </c>
      <c r="I219" s="154">
        <v>9.35</v>
      </c>
      <c r="J219" s="154">
        <f t="shared" si="40"/>
        <v>9.35</v>
      </c>
      <c r="K219" s="155"/>
      <c r="L219" s="29"/>
      <c r="M219" s="156"/>
      <c r="N219" s="157" t="s">
        <v>38</v>
      </c>
      <c r="O219" s="158">
        <v>0.35016000000000003</v>
      </c>
      <c r="P219" s="158">
        <f t="shared" si="41"/>
        <v>0.35016000000000003</v>
      </c>
      <c r="Q219" s="158">
        <v>6.3670000000000005E-5</v>
      </c>
      <c r="R219" s="158">
        <f t="shared" si="42"/>
        <v>6.3670000000000005E-5</v>
      </c>
      <c r="S219" s="158">
        <v>0</v>
      </c>
      <c r="T219" s="159">
        <f t="shared" si="43"/>
        <v>0</v>
      </c>
      <c r="AR219" s="160" t="s">
        <v>216</v>
      </c>
      <c r="AT219" s="160" t="s">
        <v>151</v>
      </c>
      <c r="AU219" s="160" t="s">
        <v>85</v>
      </c>
      <c r="AY219" s="16" t="s">
        <v>149</v>
      </c>
      <c r="BE219" s="161">
        <f t="shared" si="44"/>
        <v>0</v>
      </c>
      <c r="BF219" s="161">
        <f t="shared" si="45"/>
        <v>9.35</v>
      </c>
      <c r="BG219" s="161">
        <f t="shared" si="46"/>
        <v>0</v>
      </c>
      <c r="BH219" s="161">
        <f t="shared" si="47"/>
        <v>0</v>
      </c>
      <c r="BI219" s="161">
        <f t="shared" si="48"/>
        <v>0</v>
      </c>
      <c r="BJ219" s="16" t="s">
        <v>85</v>
      </c>
      <c r="BK219" s="162">
        <f t="shared" si="49"/>
        <v>9.35</v>
      </c>
      <c r="BL219" s="16" t="s">
        <v>216</v>
      </c>
      <c r="BM219" s="160" t="s">
        <v>2313</v>
      </c>
    </row>
    <row r="220" spans="2:65" s="28" customFormat="1" ht="16.5" customHeight="1">
      <c r="B220" s="149"/>
      <c r="C220" s="167" t="s">
        <v>665</v>
      </c>
      <c r="D220" s="167" t="s">
        <v>431</v>
      </c>
      <c r="E220" s="168" t="s">
        <v>2314</v>
      </c>
      <c r="F220" s="169" t="s">
        <v>2315</v>
      </c>
      <c r="G220" s="170" t="s">
        <v>250</v>
      </c>
      <c r="H220" s="171">
        <v>1</v>
      </c>
      <c r="I220" s="171">
        <v>57.4</v>
      </c>
      <c r="J220" s="171">
        <f t="shared" si="40"/>
        <v>57.4</v>
      </c>
      <c r="K220" s="172"/>
      <c r="L220" s="173"/>
      <c r="M220" s="174"/>
      <c r="N220" s="175" t="s">
        <v>38</v>
      </c>
      <c r="O220" s="158">
        <v>0</v>
      </c>
      <c r="P220" s="158">
        <f t="shared" si="41"/>
        <v>0</v>
      </c>
      <c r="Q220" s="158">
        <v>0</v>
      </c>
      <c r="R220" s="158">
        <f t="shared" si="42"/>
        <v>0</v>
      </c>
      <c r="S220" s="158">
        <v>0</v>
      </c>
      <c r="T220" s="159">
        <f t="shared" si="43"/>
        <v>0</v>
      </c>
      <c r="AR220" s="160" t="s">
        <v>280</v>
      </c>
      <c r="AT220" s="160" t="s">
        <v>431</v>
      </c>
      <c r="AU220" s="160" t="s">
        <v>85</v>
      </c>
      <c r="AY220" s="16" t="s">
        <v>149</v>
      </c>
      <c r="BE220" s="161">
        <f t="shared" si="44"/>
        <v>0</v>
      </c>
      <c r="BF220" s="161">
        <f t="shared" si="45"/>
        <v>57.4</v>
      </c>
      <c r="BG220" s="161">
        <f t="shared" si="46"/>
        <v>0</v>
      </c>
      <c r="BH220" s="161">
        <f t="shared" si="47"/>
        <v>0</v>
      </c>
      <c r="BI220" s="161">
        <f t="shared" si="48"/>
        <v>0</v>
      </c>
      <c r="BJ220" s="16" t="s">
        <v>85</v>
      </c>
      <c r="BK220" s="162">
        <f t="shared" si="49"/>
        <v>57.4</v>
      </c>
      <c r="BL220" s="16" t="s">
        <v>216</v>
      </c>
      <c r="BM220" s="160" t="s">
        <v>2316</v>
      </c>
    </row>
    <row r="221" spans="2:65" s="28" customFormat="1" ht="24.15" customHeight="1">
      <c r="B221" s="149"/>
      <c r="C221" s="150" t="s">
        <v>669</v>
      </c>
      <c r="D221" s="150" t="s">
        <v>151</v>
      </c>
      <c r="E221" s="151" t="s">
        <v>2317</v>
      </c>
      <c r="F221" s="152" t="s">
        <v>2318</v>
      </c>
      <c r="G221" s="153" t="s">
        <v>250</v>
      </c>
      <c r="H221" s="154">
        <v>6</v>
      </c>
      <c r="I221" s="154">
        <v>9.92</v>
      </c>
      <c r="J221" s="154">
        <f t="shared" si="40"/>
        <v>59.52</v>
      </c>
      <c r="K221" s="155"/>
      <c r="L221" s="29"/>
      <c r="M221" s="156"/>
      <c r="N221" s="157" t="s">
        <v>38</v>
      </c>
      <c r="O221" s="158">
        <v>0.10743</v>
      </c>
      <c r="P221" s="158">
        <f t="shared" si="41"/>
        <v>0.64457999999999993</v>
      </c>
      <c r="Q221" s="158">
        <v>7.3999999999999999E-4</v>
      </c>
      <c r="R221" s="158">
        <f t="shared" si="42"/>
        <v>4.4399999999999995E-3</v>
      </c>
      <c r="S221" s="158">
        <v>0</v>
      </c>
      <c r="T221" s="159">
        <f t="shared" si="43"/>
        <v>0</v>
      </c>
      <c r="AR221" s="160" t="s">
        <v>216</v>
      </c>
      <c r="AT221" s="160" t="s">
        <v>151</v>
      </c>
      <c r="AU221" s="160" t="s">
        <v>85</v>
      </c>
      <c r="AY221" s="16" t="s">
        <v>149</v>
      </c>
      <c r="BE221" s="161">
        <f t="shared" si="44"/>
        <v>0</v>
      </c>
      <c r="BF221" s="161">
        <f t="shared" si="45"/>
        <v>59.52</v>
      </c>
      <c r="BG221" s="161">
        <f t="shared" si="46"/>
        <v>0</v>
      </c>
      <c r="BH221" s="161">
        <f t="shared" si="47"/>
        <v>0</v>
      </c>
      <c r="BI221" s="161">
        <f t="shared" si="48"/>
        <v>0</v>
      </c>
      <c r="BJ221" s="16" t="s">
        <v>85</v>
      </c>
      <c r="BK221" s="162">
        <f t="shared" si="49"/>
        <v>59.52</v>
      </c>
      <c r="BL221" s="16" t="s">
        <v>216</v>
      </c>
      <c r="BM221" s="160" t="s">
        <v>2319</v>
      </c>
    </row>
    <row r="222" spans="2:65" s="28" customFormat="1" ht="16.5" customHeight="1">
      <c r="B222" s="149"/>
      <c r="C222" s="150" t="s">
        <v>674</v>
      </c>
      <c r="D222" s="150" t="s">
        <v>151</v>
      </c>
      <c r="E222" s="151" t="s">
        <v>2320</v>
      </c>
      <c r="F222" s="152" t="s">
        <v>2321</v>
      </c>
      <c r="G222" s="153" t="s">
        <v>250</v>
      </c>
      <c r="H222" s="154">
        <v>2</v>
      </c>
      <c r="I222" s="154">
        <v>9.3699999999999992</v>
      </c>
      <c r="J222" s="154">
        <f t="shared" si="40"/>
        <v>18.739999999999998</v>
      </c>
      <c r="K222" s="155"/>
      <c r="L222" s="29"/>
      <c r="M222" s="156"/>
      <c r="N222" s="157" t="s">
        <v>38</v>
      </c>
      <c r="O222" s="158">
        <v>0.35110000000000002</v>
      </c>
      <c r="P222" s="158">
        <f t="shared" si="41"/>
        <v>0.70220000000000005</v>
      </c>
      <c r="Q222" s="158">
        <v>6.3670000000000005E-5</v>
      </c>
      <c r="R222" s="158">
        <f t="shared" si="42"/>
        <v>1.2734000000000001E-4</v>
      </c>
      <c r="S222" s="158">
        <v>0</v>
      </c>
      <c r="T222" s="159">
        <f t="shared" si="43"/>
        <v>0</v>
      </c>
      <c r="AR222" s="160" t="s">
        <v>216</v>
      </c>
      <c r="AT222" s="160" t="s">
        <v>151</v>
      </c>
      <c r="AU222" s="160" t="s">
        <v>85</v>
      </c>
      <c r="AY222" s="16" t="s">
        <v>149</v>
      </c>
      <c r="BE222" s="161">
        <f t="shared" si="44"/>
        <v>0</v>
      </c>
      <c r="BF222" s="161">
        <f t="shared" si="45"/>
        <v>18.739999999999998</v>
      </c>
      <c r="BG222" s="161">
        <f t="shared" si="46"/>
        <v>0</v>
      </c>
      <c r="BH222" s="161">
        <f t="shared" si="47"/>
        <v>0</v>
      </c>
      <c r="BI222" s="161">
        <f t="shared" si="48"/>
        <v>0</v>
      </c>
      <c r="BJ222" s="16" t="s">
        <v>85</v>
      </c>
      <c r="BK222" s="162">
        <f t="shared" si="49"/>
        <v>18.739999999999998</v>
      </c>
      <c r="BL222" s="16" t="s">
        <v>216</v>
      </c>
      <c r="BM222" s="160" t="s">
        <v>2322</v>
      </c>
    </row>
    <row r="223" spans="2:65" s="28" customFormat="1" ht="21.75" customHeight="1">
      <c r="B223" s="149"/>
      <c r="C223" s="167" t="s">
        <v>678</v>
      </c>
      <c r="D223" s="167" t="s">
        <v>431</v>
      </c>
      <c r="E223" s="168" t="s">
        <v>2323</v>
      </c>
      <c r="F223" s="169" t="s">
        <v>2324</v>
      </c>
      <c r="G223" s="170" t="s">
        <v>250</v>
      </c>
      <c r="H223" s="171">
        <v>2</v>
      </c>
      <c r="I223" s="171">
        <v>35.89</v>
      </c>
      <c r="J223" s="171">
        <f t="shared" si="40"/>
        <v>71.78</v>
      </c>
      <c r="K223" s="172"/>
      <c r="L223" s="173"/>
      <c r="M223" s="174"/>
      <c r="N223" s="175" t="s">
        <v>38</v>
      </c>
      <c r="O223" s="158">
        <v>0</v>
      </c>
      <c r="P223" s="158">
        <f t="shared" si="41"/>
        <v>0</v>
      </c>
      <c r="Q223" s="158">
        <v>0</v>
      </c>
      <c r="R223" s="158">
        <f t="shared" si="42"/>
        <v>0</v>
      </c>
      <c r="S223" s="158">
        <v>0</v>
      </c>
      <c r="T223" s="159">
        <f t="shared" si="43"/>
        <v>0</v>
      </c>
      <c r="AR223" s="160" t="s">
        <v>280</v>
      </c>
      <c r="AT223" s="160" t="s">
        <v>431</v>
      </c>
      <c r="AU223" s="160" t="s">
        <v>85</v>
      </c>
      <c r="AY223" s="16" t="s">
        <v>149</v>
      </c>
      <c r="BE223" s="161">
        <f t="shared" si="44"/>
        <v>0</v>
      </c>
      <c r="BF223" s="161">
        <f t="shared" si="45"/>
        <v>71.78</v>
      </c>
      <c r="BG223" s="161">
        <f t="shared" si="46"/>
        <v>0</v>
      </c>
      <c r="BH223" s="161">
        <f t="shared" si="47"/>
        <v>0</v>
      </c>
      <c r="BI223" s="161">
        <f t="shared" si="48"/>
        <v>0</v>
      </c>
      <c r="BJ223" s="16" t="s">
        <v>85</v>
      </c>
      <c r="BK223" s="162">
        <f t="shared" si="49"/>
        <v>71.78</v>
      </c>
      <c r="BL223" s="16" t="s">
        <v>216</v>
      </c>
      <c r="BM223" s="160" t="s">
        <v>2325</v>
      </c>
    </row>
    <row r="224" spans="2:65" s="28" customFormat="1" ht="24.15" customHeight="1">
      <c r="B224" s="149"/>
      <c r="C224" s="150" t="s">
        <v>680</v>
      </c>
      <c r="D224" s="150" t="s">
        <v>151</v>
      </c>
      <c r="E224" s="151" t="s">
        <v>2326</v>
      </c>
      <c r="F224" s="152" t="s">
        <v>2327</v>
      </c>
      <c r="G224" s="153" t="s">
        <v>250</v>
      </c>
      <c r="H224" s="154">
        <v>2</v>
      </c>
      <c r="I224" s="154">
        <v>24.91</v>
      </c>
      <c r="J224" s="154">
        <f t="shared" si="40"/>
        <v>49.82</v>
      </c>
      <c r="K224" s="155"/>
      <c r="L224" s="29"/>
      <c r="M224" s="156"/>
      <c r="N224" s="157" t="s">
        <v>38</v>
      </c>
      <c r="O224" s="158">
        <v>0.50932999999999995</v>
      </c>
      <c r="P224" s="158">
        <f t="shared" si="41"/>
        <v>1.0186599999999999</v>
      </c>
      <c r="Q224" s="158">
        <v>5.8E-4</v>
      </c>
      <c r="R224" s="158">
        <f t="shared" si="42"/>
        <v>1.16E-3</v>
      </c>
      <c r="S224" s="158">
        <v>0</v>
      </c>
      <c r="T224" s="159">
        <f t="shared" si="43"/>
        <v>0</v>
      </c>
      <c r="AR224" s="160" t="s">
        <v>216</v>
      </c>
      <c r="AT224" s="160" t="s">
        <v>151</v>
      </c>
      <c r="AU224" s="160" t="s">
        <v>85</v>
      </c>
      <c r="AY224" s="16" t="s">
        <v>149</v>
      </c>
      <c r="BE224" s="161">
        <f t="shared" si="44"/>
        <v>0</v>
      </c>
      <c r="BF224" s="161">
        <f t="shared" si="45"/>
        <v>49.82</v>
      </c>
      <c r="BG224" s="161">
        <f t="shared" si="46"/>
        <v>0</v>
      </c>
      <c r="BH224" s="161">
        <f t="shared" si="47"/>
        <v>0</v>
      </c>
      <c r="BI224" s="161">
        <f t="shared" si="48"/>
        <v>0</v>
      </c>
      <c r="BJ224" s="16" t="s">
        <v>85</v>
      </c>
      <c r="BK224" s="162">
        <f t="shared" si="49"/>
        <v>49.82</v>
      </c>
      <c r="BL224" s="16" t="s">
        <v>216</v>
      </c>
      <c r="BM224" s="160" t="s">
        <v>2328</v>
      </c>
    </row>
    <row r="225" spans="2:65" s="28" customFormat="1" ht="24.15" customHeight="1">
      <c r="B225" s="149"/>
      <c r="C225" s="167" t="s">
        <v>684</v>
      </c>
      <c r="D225" s="167" t="s">
        <v>431</v>
      </c>
      <c r="E225" s="168" t="s">
        <v>2329</v>
      </c>
      <c r="F225" s="169" t="s">
        <v>2330</v>
      </c>
      <c r="G225" s="170" t="s">
        <v>250</v>
      </c>
      <c r="H225" s="171">
        <v>2</v>
      </c>
      <c r="I225" s="171">
        <v>20.57</v>
      </c>
      <c r="J225" s="171">
        <f t="shared" si="40"/>
        <v>41.14</v>
      </c>
      <c r="K225" s="172"/>
      <c r="L225" s="173"/>
      <c r="M225" s="174"/>
      <c r="N225" s="175" t="s">
        <v>38</v>
      </c>
      <c r="O225" s="158">
        <v>0</v>
      </c>
      <c r="P225" s="158">
        <f t="shared" si="41"/>
        <v>0</v>
      </c>
      <c r="Q225" s="158">
        <v>0</v>
      </c>
      <c r="R225" s="158">
        <f t="shared" si="42"/>
        <v>0</v>
      </c>
      <c r="S225" s="158">
        <v>0</v>
      </c>
      <c r="T225" s="159">
        <f t="shared" si="43"/>
        <v>0</v>
      </c>
      <c r="AR225" s="160" t="s">
        <v>280</v>
      </c>
      <c r="AT225" s="160" t="s">
        <v>431</v>
      </c>
      <c r="AU225" s="160" t="s">
        <v>85</v>
      </c>
      <c r="AY225" s="16" t="s">
        <v>149</v>
      </c>
      <c r="BE225" s="161">
        <f t="shared" si="44"/>
        <v>0</v>
      </c>
      <c r="BF225" s="161">
        <f t="shared" si="45"/>
        <v>41.14</v>
      </c>
      <c r="BG225" s="161">
        <f t="shared" si="46"/>
        <v>0</v>
      </c>
      <c r="BH225" s="161">
        <f t="shared" si="47"/>
        <v>0</v>
      </c>
      <c r="BI225" s="161">
        <f t="shared" si="48"/>
        <v>0</v>
      </c>
      <c r="BJ225" s="16" t="s">
        <v>85</v>
      </c>
      <c r="BK225" s="162">
        <f t="shared" si="49"/>
        <v>41.14</v>
      </c>
      <c r="BL225" s="16" t="s">
        <v>216</v>
      </c>
      <c r="BM225" s="160" t="s">
        <v>2331</v>
      </c>
    </row>
    <row r="226" spans="2:65" s="28" customFormat="1" ht="24.15" customHeight="1">
      <c r="B226" s="149"/>
      <c r="C226" s="150" t="s">
        <v>688</v>
      </c>
      <c r="D226" s="150" t="s">
        <v>151</v>
      </c>
      <c r="E226" s="151" t="s">
        <v>2332</v>
      </c>
      <c r="F226" s="152" t="s">
        <v>2333</v>
      </c>
      <c r="G226" s="153" t="s">
        <v>250</v>
      </c>
      <c r="H226" s="154">
        <v>1</v>
      </c>
      <c r="I226" s="154">
        <v>10.65</v>
      </c>
      <c r="J226" s="154">
        <f t="shared" si="40"/>
        <v>10.65</v>
      </c>
      <c r="K226" s="155"/>
      <c r="L226" s="29"/>
      <c r="M226" s="156"/>
      <c r="N226" s="157" t="s">
        <v>38</v>
      </c>
      <c r="O226" s="158">
        <v>0.42005999999999999</v>
      </c>
      <c r="P226" s="158">
        <f t="shared" si="41"/>
        <v>0.42005999999999999</v>
      </c>
      <c r="Q226" s="158">
        <v>0</v>
      </c>
      <c r="R226" s="158">
        <f t="shared" si="42"/>
        <v>0</v>
      </c>
      <c r="S226" s="158">
        <v>0</v>
      </c>
      <c r="T226" s="159">
        <f t="shared" si="43"/>
        <v>0</v>
      </c>
      <c r="AR226" s="160" t="s">
        <v>216</v>
      </c>
      <c r="AT226" s="160" t="s">
        <v>151</v>
      </c>
      <c r="AU226" s="160" t="s">
        <v>85</v>
      </c>
      <c r="AY226" s="16" t="s">
        <v>149</v>
      </c>
      <c r="BE226" s="161">
        <f t="shared" si="44"/>
        <v>0</v>
      </c>
      <c r="BF226" s="161">
        <f t="shared" si="45"/>
        <v>10.65</v>
      </c>
      <c r="BG226" s="161">
        <f t="shared" si="46"/>
        <v>0</v>
      </c>
      <c r="BH226" s="161">
        <f t="shared" si="47"/>
        <v>0</v>
      </c>
      <c r="BI226" s="161">
        <f t="shared" si="48"/>
        <v>0</v>
      </c>
      <c r="BJ226" s="16" t="s">
        <v>85</v>
      </c>
      <c r="BK226" s="162">
        <f t="shared" si="49"/>
        <v>10.65</v>
      </c>
      <c r="BL226" s="16" t="s">
        <v>216</v>
      </c>
      <c r="BM226" s="160" t="s">
        <v>2334</v>
      </c>
    </row>
    <row r="227" spans="2:65" s="28" customFormat="1" ht="24.15" customHeight="1">
      <c r="B227" s="149"/>
      <c r="C227" s="167" t="s">
        <v>692</v>
      </c>
      <c r="D227" s="167" t="s">
        <v>431</v>
      </c>
      <c r="E227" s="168" t="s">
        <v>2335</v>
      </c>
      <c r="F227" s="169" t="s">
        <v>2336</v>
      </c>
      <c r="G227" s="170" t="s">
        <v>250</v>
      </c>
      <c r="H227" s="171">
        <v>2</v>
      </c>
      <c r="I227" s="171">
        <v>420</v>
      </c>
      <c r="J227" s="171">
        <f t="shared" si="40"/>
        <v>840</v>
      </c>
      <c r="K227" s="172"/>
      <c r="L227" s="173"/>
      <c r="M227" s="174"/>
      <c r="N227" s="175" t="s">
        <v>38</v>
      </c>
      <c r="O227" s="158">
        <v>0</v>
      </c>
      <c r="P227" s="158">
        <f t="shared" si="41"/>
        <v>0</v>
      </c>
      <c r="Q227" s="158">
        <v>0</v>
      </c>
      <c r="R227" s="158">
        <f t="shared" si="42"/>
        <v>0</v>
      </c>
      <c r="S227" s="158">
        <v>0</v>
      </c>
      <c r="T227" s="159">
        <f t="shared" si="43"/>
        <v>0</v>
      </c>
      <c r="AR227" s="160" t="s">
        <v>280</v>
      </c>
      <c r="AT227" s="160" t="s">
        <v>431</v>
      </c>
      <c r="AU227" s="160" t="s">
        <v>85</v>
      </c>
      <c r="AY227" s="16" t="s">
        <v>149</v>
      </c>
      <c r="BE227" s="161">
        <f t="shared" si="44"/>
        <v>0</v>
      </c>
      <c r="BF227" s="161">
        <f t="shared" si="45"/>
        <v>840</v>
      </c>
      <c r="BG227" s="161">
        <f t="shared" si="46"/>
        <v>0</v>
      </c>
      <c r="BH227" s="161">
        <f t="shared" si="47"/>
        <v>0</v>
      </c>
      <c r="BI227" s="161">
        <f t="shared" si="48"/>
        <v>0</v>
      </c>
      <c r="BJ227" s="16" t="s">
        <v>85</v>
      </c>
      <c r="BK227" s="162">
        <f t="shared" si="49"/>
        <v>840</v>
      </c>
      <c r="BL227" s="16" t="s">
        <v>216</v>
      </c>
      <c r="BM227" s="160" t="s">
        <v>2337</v>
      </c>
    </row>
    <row r="228" spans="2:65" s="28" customFormat="1" ht="21.75" customHeight="1">
      <c r="B228" s="149"/>
      <c r="C228" s="150" t="s">
        <v>696</v>
      </c>
      <c r="D228" s="150" t="s">
        <v>151</v>
      </c>
      <c r="E228" s="151" t="s">
        <v>2338</v>
      </c>
      <c r="F228" s="152" t="s">
        <v>2339</v>
      </c>
      <c r="G228" s="153" t="s">
        <v>250</v>
      </c>
      <c r="H228" s="154">
        <v>6</v>
      </c>
      <c r="I228" s="154">
        <v>6.61</v>
      </c>
      <c r="J228" s="154">
        <f t="shared" si="40"/>
        <v>39.659999999999997</v>
      </c>
      <c r="K228" s="155"/>
      <c r="L228" s="29"/>
      <c r="M228" s="156"/>
      <c r="N228" s="157" t="s">
        <v>38</v>
      </c>
      <c r="O228" s="158">
        <v>0.19500000000000001</v>
      </c>
      <c r="P228" s="158">
        <f t="shared" si="41"/>
        <v>1.17</v>
      </c>
      <c r="Q228" s="158">
        <v>1.4999999999999999E-4</v>
      </c>
      <c r="R228" s="158">
        <f t="shared" si="42"/>
        <v>8.9999999999999998E-4</v>
      </c>
      <c r="S228" s="158">
        <v>0</v>
      </c>
      <c r="T228" s="159">
        <f t="shared" si="43"/>
        <v>0</v>
      </c>
      <c r="AR228" s="160" t="s">
        <v>216</v>
      </c>
      <c r="AT228" s="160" t="s">
        <v>151</v>
      </c>
      <c r="AU228" s="160" t="s">
        <v>85</v>
      </c>
      <c r="AY228" s="16" t="s">
        <v>149</v>
      </c>
      <c r="BE228" s="161">
        <f t="shared" si="44"/>
        <v>0</v>
      </c>
      <c r="BF228" s="161">
        <f t="shared" si="45"/>
        <v>39.659999999999997</v>
      </c>
      <c r="BG228" s="161">
        <f t="shared" si="46"/>
        <v>0</v>
      </c>
      <c r="BH228" s="161">
        <f t="shared" si="47"/>
        <v>0</v>
      </c>
      <c r="BI228" s="161">
        <f t="shared" si="48"/>
        <v>0</v>
      </c>
      <c r="BJ228" s="16" t="s">
        <v>85</v>
      </c>
      <c r="BK228" s="162">
        <f t="shared" si="49"/>
        <v>39.659999999999997</v>
      </c>
      <c r="BL228" s="16" t="s">
        <v>216</v>
      </c>
      <c r="BM228" s="160" t="s">
        <v>2340</v>
      </c>
    </row>
    <row r="229" spans="2:65" s="28" customFormat="1" ht="16.5" customHeight="1">
      <c r="B229" s="149"/>
      <c r="C229" s="167" t="s">
        <v>700</v>
      </c>
      <c r="D229" s="167" t="s">
        <v>431</v>
      </c>
      <c r="E229" s="168" t="s">
        <v>2341</v>
      </c>
      <c r="F229" s="169" t="s">
        <v>2342</v>
      </c>
      <c r="G229" s="170" t="s">
        <v>250</v>
      </c>
      <c r="H229" s="171">
        <v>6</v>
      </c>
      <c r="I229" s="171">
        <v>14.5</v>
      </c>
      <c r="J229" s="171">
        <f t="shared" si="40"/>
        <v>87</v>
      </c>
      <c r="K229" s="172"/>
      <c r="L229" s="173"/>
      <c r="M229" s="174"/>
      <c r="N229" s="175" t="s">
        <v>38</v>
      </c>
      <c r="O229" s="158">
        <v>0</v>
      </c>
      <c r="P229" s="158">
        <f t="shared" si="41"/>
        <v>0</v>
      </c>
      <c r="Q229" s="158">
        <v>1E-4</v>
      </c>
      <c r="R229" s="158">
        <f t="shared" si="42"/>
        <v>6.0000000000000006E-4</v>
      </c>
      <c r="S229" s="158">
        <v>0</v>
      </c>
      <c r="T229" s="159">
        <f t="shared" si="43"/>
        <v>0</v>
      </c>
      <c r="AR229" s="160" t="s">
        <v>280</v>
      </c>
      <c r="AT229" s="160" t="s">
        <v>431</v>
      </c>
      <c r="AU229" s="160" t="s">
        <v>85</v>
      </c>
      <c r="AY229" s="16" t="s">
        <v>149</v>
      </c>
      <c r="BE229" s="161">
        <f t="shared" si="44"/>
        <v>0</v>
      </c>
      <c r="BF229" s="161">
        <f t="shared" si="45"/>
        <v>87</v>
      </c>
      <c r="BG229" s="161">
        <f t="shared" si="46"/>
        <v>0</v>
      </c>
      <c r="BH229" s="161">
        <f t="shared" si="47"/>
        <v>0</v>
      </c>
      <c r="BI229" s="161">
        <f t="shared" si="48"/>
        <v>0</v>
      </c>
      <c r="BJ229" s="16" t="s">
        <v>85</v>
      </c>
      <c r="BK229" s="162">
        <f t="shared" si="49"/>
        <v>87</v>
      </c>
      <c r="BL229" s="16" t="s">
        <v>216</v>
      </c>
      <c r="BM229" s="160" t="s">
        <v>2343</v>
      </c>
    </row>
    <row r="230" spans="2:65" s="28" customFormat="1" ht="21.75" customHeight="1">
      <c r="B230" s="149"/>
      <c r="C230" s="150" t="s">
        <v>702</v>
      </c>
      <c r="D230" s="150" t="s">
        <v>151</v>
      </c>
      <c r="E230" s="151" t="s">
        <v>2079</v>
      </c>
      <c r="F230" s="152" t="s">
        <v>2080</v>
      </c>
      <c r="G230" s="153" t="s">
        <v>727</v>
      </c>
      <c r="H230" s="154">
        <v>47.4</v>
      </c>
      <c r="I230" s="154">
        <v>0.25</v>
      </c>
      <c r="J230" s="154">
        <f t="shared" si="40"/>
        <v>11.85</v>
      </c>
      <c r="K230" s="155"/>
      <c r="L230" s="29"/>
      <c r="M230" s="156"/>
      <c r="N230" s="157" t="s">
        <v>38</v>
      </c>
      <c r="O230" s="158">
        <v>0</v>
      </c>
      <c r="P230" s="158">
        <f t="shared" si="41"/>
        <v>0</v>
      </c>
      <c r="Q230" s="158">
        <v>0</v>
      </c>
      <c r="R230" s="158">
        <f t="shared" si="42"/>
        <v>0</v>
      </c>
      <c r="S230" s="158">
        <v>0</v>
      </c>
      <c r="T230" s="159">
        <f t="shared" si="43"/>
        <v>0</v>
      </c>
      <c r="AR230" s="160" t="s">
        <v>216</v>
      </c>
      <c r="AT230" s="160" t="s">
        <v>151</v>
      </c>
      <c r="AU230" s="160" t="s">
        <v>85</v>
      </c>
      <c r="AY230" s="16" t="s">
        <v>149</v>
      </c>
      <c r="BE230" s="161">
        <f t="shared" si="44"/>
        <v>0</v>
      </c>
      <c r="BF230" s="161">
        <f t="shared" si="45"/>
        <v>11.85</v>
      </c>
      <c r="BG230" s="161">
        <f t="shared" si="46"/>
        <v>0</v>
      </c>
      <c r="BH230" s="161">
        <f t="shared" si="47"/>
        <v>0</v>
      </c>
      <c r="BI230" s="161">
        <f t="shared" si="48"/>
        <v>0</v>
      </c>
      <c r="BJ230" s="16" t="s">
        <v>85</v>
      </c>
      <c r="BK230" s="162">
        <f t="shared" si="49"/>
        <v>11.85</v>
      </c>
      <c r="BL230" s="16" t="s">
        <v>216</v>
      </c>
      <c r="BM230" s="160" t="s">
        <v>2344</v>
      </c>
    </row>
    <row r="231" spans="2:65" s="137" customFormat="1" ht="22.8" customHeight="1">
      <c r="B231" s="138"/>
      <c r="D231" s="139" t="s">
        <v>71</v>
      </c>
      <c r="E231" s="147" t="s">
        <v>2345</v>
      </c>
      <c r="F231" s="147" t="s">
        <v>2346</v>
      </c>
      <c r="J231" s="148">
        <f>BK231</f>
        <v>9593.9659999999985</v>
      </c>
      <c r="L231" s="138"/>
      <c r="M231" s="142"/>
      <c r="P231" s="143">
        <f>SUM(P232:P263)</f>
        <v>54.986499999999999</v>
      </c>
      <c r="R231" s="143">
        <f>SUM(R232:R263)</f>
        <v>0.90900541999999995</v>
      </c>
      <c r="T231" s="144">
        <f>SUM(T232:T263)</f>
        <v>0</v>
      </c>
      <c r="AR231" s="139" t="s">
        <v>85</v>
      </c>
      <c r="AT231" s="145" t="s">
        <v>71</v>
      </c>
      <c r="AU231" s="145" t="s">
        <v>79</v>
      </c>
      <c r="AY231" s="139" t="s">
        <v>149</v>
      </c>
      <c r="BK231" s="146">
        <f>SUM(BK232:BK263)</f>
        <v>9593.9659999999985</v>
      </c>
    </row>
    <row r="232" spans="2:65" s="28" customFormat="1" ht="24.15" customHeight="1">
      <c r="B232" s="149"/>
      <c r="C232" s="150" t="s">
        <v>706</v>
      </c>
      <c r="D232" s="150" t="s">
        <v>151</v>
      </c>
      <c r="E232" s="151" t="s">
        <v>2347</v>
      </c>
      <c r="F232" s="152" t="s">
        <v>2348</v>
      </c>
      <c r="G232" s="153" t="s">
        <v>250</v>
      </c>
      <c r="H232" s="154">
        <v>35</v>
      </c>
      <c r="I232" s="154">
        <v>3.22</v>
      </c>
      <c r="J232" s="154">
        <f t="shared" ref="J232:J263" si="50">ROUND(I232*H232,3)</f>
        <v>112.7</v>
      </c>
      <c r="K232" s="155"/>
      <c r="L232" s="29"/>
      <c r="M232" s="156"/>
      <c r="N232" s="157" t="s">
        <v>38</v>
      </c>
      <c r="O232" s="158">
        <v>0.127</v>
      </c>
      <c r="P232" s="158">
        <f t="shared" ref="P232:P263" si="51">O232*H232</f>
        <v>4.4450000000000003</v>
      </c>
      <c r="Q232" s="158">
        <v>0</v>
      </c>
      <c r="R232" s="158">
        <f t="shared" ref="R232:R263" si="52">Q232*H232</f>
        <v>0</v>
      </c>
      <c r="S232" s="158">
        <v>0</v>
      </c>
      <c r="T232" s="159">
        <f t="shared" ref="T232:T263" si="53">S232*H232</f>
        <v>0</v>
      </c>
      <c r="AR232" s="160" t="s">
        <v>216</v>
      </c>
      <c r="AT232" s="160" t="s">
        <v>151</v>
      </c>
      <c r="AU232" s="160" t="s">
        <v>85</v>
      </c>
      <c r="AY232" s="16" t="s">
        <v>149</v>
      </c>
      <c r="BE232" s="161">
        <f t="shared" ref="BE232:BE263" si="54">IF(N232="základná",J232,0)</f>
        <v>0</v>
      </c>
      <c r="BF232" s="161">
        <f t="shared" ref="BF232:BF263" si="55">IF(N232="znížená",J232,0)</f>
        <v>112.7</v>
      </c>
      <c r="BG232" s="161">
        <f t="shared" ref="BG232:BG263" si="56">IF(N232="zákl. prenesená",J232,0)</f>
        <v>0</v>
      </c>
      <c r="BH232" s="161">
        <f t="shared" ref="BH232:BH263" si="57">IF(N232="zníž. prenesená",J232,0)</f>
        <v>0</v>
      </c>
      <c r="BI232" s="161">
        <f t="shared" ref="BI232:BI263" si="58">IF(N232="nulová",J232,0)</f>
        <v>0</v>
      </c>
      <c r="BJ232" s="16" t="s">
        <v>85</v>
      </c>
      <c r="BK232" s="162">
        <f t="shared" ref="BK232:BK263" si="59">ROUND(I232*H232,3)</f>
        <v>112.7</v>
      </c>
      <c r="BL232" s="16" t="s">
        <v>216</v>
      </c>
      <c r="BM232" s="160" t="s">
        <v>2349</v>
      </c>
    </row>
    <row r="233" spans="2:65" s="28" customFormat="1" ht="24.15" customHeight="1">
      <c r="B233" s="149"/>
      <c r="C233" s="150" t="s">
        <v>710</v>
      </c>
      <c r="D233" s="150" t="s">
        <v>151</v>
      </c>
      <c r="E233" s="151" t="s">
        <v>2350</v>
      </c>
      <c r="F233" s="152" t="s">
        <v>2351</v>
      </c>
      <c r="G233" s="153" t="s">
        <v>250</v>
      </c>
      <c r="H233" s="154">
        <v>43</v>
      </c>
      <c r="I233" s="154">
        <v>6.44</v>
      </c>
      <c r="J233" s="154">
        <f t="shared" si="50"/>
        <v>276.92</v>
      </c>
      <c r="K233" s="155"/>
      <c r="L233" s="29"/>
      <c r="M233" s="156"/>
      <c r="N233" s="157" t="s">
        <v>38</v>
      </c>
      <c r="O233" s="158">
        <v>0.254</v>
      </c>
      <c r="P233" s="158">
        <f t="shared" si="51"/>
        <v>10.922000000000001</v>
      </c>
      <c r="Q233" s="158">
        <v>0</v>
      </c>
      <c r="R233" s="158">
        <f t="shared" si="52"/>
        <v>0</v>
      </c>
      <c r="S233" s="158">
        <v>0</v>
      </c>
      <c r="T233" s="159">
        <f t="shared" si="53"/>
        <v>0</v>
      </c>
      <c r="AR233" s="160" t="s">
        <v>216</v>
      </c>
      <c r="AT233" s="160" t="s">
        <v>151</v>
      </c>
      <c r="AU233" s="160" t="s">
        <v>85</v>
      </c>
      <c r="AY233" s="16" t="s">
        <v>149</v>
      </c>
      <c r="BE233" s="161">
        <f t="shared" si="54"/>
        <v>0</v>
      </c>
      <c r="BF233" s="161">
        <f t="shared" si="55"/>
        <v>276.92</v>
      </c>
      <c r="BG233" s="161">
        <f t="shared" si="56"/>
        <v>0</v>
      </c>
      <c r="BH233" s="161">
        <f t="shared" si="57"/>
        <v>0</v>
      </c>
      <c r="BI233" s="161">
        <f t="shared" si="58"/>
        <v>0</v>
      </c>
      <c r="BJ233" s="16" t="s">
        <v>85</v>
      </c>
      <c r="BK233" s="162">
        <f t="shared" si="59"/>
        <v>276.92</v>
      </c>
      <c r="BL233" s="16" t="s">
        <v>216</v>
      </c>
      <c r="BM233" s="160" t="s">
        <v>2352</v>
      </c>
    </row>
    <row r="234" spans="2:65" s="28" customFormat="1" ht="33" customHeight="1">
      <c r="B234" s="149"/>
      <c r="C234" s="150" t="s">
        <v>714</v>
      </c>
      <c r="D234" s="150" t="s">
        <v>151</v>
      </c>
      <c r="E234" s="151" t="s">
        <v>2353</v>
      </c>
      <c r="F234" s="152" t="s">
        <v>2354</v>
      </c>
      <c r="G234" s="153" t="s">
        <v>250</v>
      </c>
      <c r="H234" s="154">
        <v>13</v>
      </c>
      <c r="I234" s="154">
        <v>25.34</v>
      </c>
      <c r="J234" s="154">
        <f t="shared" si="50"/>
        <v>329.42</v>
      </c>
      <c r="K234" s="155"/>
      <c r="L234" s="29"/>
      <c r="M234" s="156"/>
      <c r="N234" s="157" t="s">
        <v>38</v>
      </c>
      <c r="O234" s="158">
        <v>0.49075800000000003</v>
      </c>
      <c r="P234" s="158">
        <f t="shared" si="51"/>
        <v>6.3798539999999999</v>
      </c>
      <c r="Q234" s="158">
        <v>2.5939999999999999E-5</v>
      </c>
      <c r="R234" s="158">
        <f t="shared" si="52"/>
        <v>3.3722E-4</v>
      </c>
      <c r="S234" s="158">
        <v>0</v>
      </c>
      <c r="T234" s="159">
        <f t="shared" si="53"/>
        <v>0</v>
      </c>
      <c r="AR234" s="160" t="s">
        <v>216</v>
      </c>
      <c r="AT234" s="160" t="s">
        <v>151</v>
      </c>
      <c r="AU234" s="160" t="s">
        <v>85</v>
      </c>
      <c r="AY234" s="16" t="s">
        <v>149</v>
      </c>
      <c r="BE234" s="161">
        <f t="shared" si="54"/>
        <v>0</v>
      </c>
      <c r="BF234" s="161">
        <f t="shared" si="55"/>
        <v>329.42</v>
      </c>
      <c r="BG234" s="161">
        <f t="shared" si="56"/>
        <v>0</v>
      </c>
      <c r="BH234" s="161">
        <f t="shared" si="57"/>
        <v>0</v>
      </c>
      <c r="BI234" s="161">
        <f t="shared" si="58"/>
        <v>0</v>
      </c>
      <c r="BJ234" s="16" t="s">
        <v>85</v>
      </c>
      <c r="BK234" s="162">
        <f t="shared" si="59"/>
        <v>329.42</v>
      </c>
      <c r="BL234" s="16" t="s">
        <v>216</v>
      </c>
      <c r="BM234" s="160" t="s">
        <v>2355</v>
      </c>
    </row>
    <row r="235" spans="2:65" s="28" customFormat="1" ht="33" customHeight="1">
      <c r="B235" s="149"/>
      <c r="C235" s="167" t="s">
        <v>716</v>
      </c>
      <c r="D235" s="167" t="s">
        <v>431</v>
      </c>
      <c r="E235" s="168" t="s">
        <v>2356</v>
      </c>
      <c r="F235" s="169" t="s">
        <v>2357</v>
      </c>
      <c r="G235" s="170" t="s">
        <v>250</v>
      </c>
      <c r="H235" s="171">
        <v>9</v>
      </c>
      <c r="I235" s="171">
        <v>69.569999999999993</v>
      </c>
      <c r="J235" s="171">
        <f t="shared" si="50"/>
        <v>626.13</v>
      </c>
      <c r="K235" s="172"/>
      <c r="L235" s="173"/>
      <c r="M235" s="174"/>
      <c r="N235" s="175" t="s">
        <v>38</v>
      </c>
      <c r="O235" s="158">
        <v>0</v>
      </c>
      <c r="P235" s="158">
        <f t="shared" si="51"/>
        <v>0</v>
      </c>
      <c r="Q235" s="158">
        <v>6.6299999999999996E-3</v>
      </c>
      <c r="R235" s="158">
        <f t="shared" si="52"/>
        <v>5.9669999999999994E-2</v>
      </c>
      <c r="S235" s="158">
        <v>0</v>
      </c>
      <c r="T235" s="159">
        <f t="shared" si="53"/>
        <v>0</v>
      </c>
      <c r="AR235" s="160" t="s">
        <v>280</v>
      </c>
      <c r="AT235" s="160" t="s">
        <v>431</v>
      </c>
      <c r="AU235" s="160" t="s">
        <v>85</v>
      </c>
      <c r="AY235" s="16" t="s">
        <v>149</v>
      </c>
      <c r="BE235" s="161">
        <f t="shared" si="54"/>
        <v>0</v>
      </c>
      <c r="BF235" s="161">
        <f t="shared" si="55"/>
        <v>626.13</v>
      </c>
      <c r="BG235" s="161">
        <f t="shared" si="56"/>
        <v>0</v>
      </c>
      <c r="BH235" s="161">
        <f t="shared" si="57"/>
        <v>0</v>
      </c>
      <c r="BI235" s="161">
        <f t="shared" si="58"/>
        <v>0</v>
      </c>
      <c r="BJ235" s="16" t="s">
        <v>85</v>
      </c>
      <c r="BK235" s="162">
        <f t="shared" si="59"/>
        <v>626.13</v>
      </c>
      <c r="BL235" s="16" t="s">
        <v>216</v>
      </c>
      <c r="BM235" s="160" t="s">
        <v>2358</v>
      </c>
    </row>
    <row r="236" spans="2:65" s="28" customFormat="1" ht="33" customHeight="1">
      <c r="B236" s="149"/>
      <c r="C236" s="167" t="s">
        <v>720</v>
      </c>
      <c r="D236" s="167" t="s">
        <v>431</v>
      </c>
      <c r="E236" s="168" t="s">
        <v>2359</v>
      </c>
      <c r="F236" s="169" t="s">
        <v>2360</v>
      </c>
      <c r="G236" s="170" t="s">
        <v>250</v>
      </c>
      <c r="H236" s="171">
        <v>2</v>
      </c>
      <c r="I236" s="171">
        <v>76.81</v>
      </c>
      <c r="J236" s="171">
        <f t="shared" si="50"/>
        <v>153.62</v>
      </c>
      <c r="K236" s="172"/>
      <c r="L236" s="173"/>
      <c r="M236" s="174"/>
      <c r="N236" s="175" t="s">
        <v>38</v>
      </c>
      <c r="O236" s="158">
        <v>0</v>
      </c>
      <c r="P236" s="158">
        <f t="shared" si="51"/>
        <v>0</v>
      </c>
      <c r="Q236" s="158">
        <v>8.2900000000000005E-3</v>
      </c>
      <c r="R236" s="158">
        <f t="shared" si="52"/>
        <v>1.6580000000000001E-2</v>
      </c>
      <c r="S236" s="158">
        <v>0</v>
      </c>
      <c r="T236" s="159">
        <f t="shared" si="53"/>
        <v>0</v>
      </c>
      <c r="AR236" s="160" t="s">
        <v>280</v>
      </c>
      <c r="AT236" s="160" t="s">
        <v>431</v>
      </c>
      <c r="AU236" s="160" t="s">
        <v>85</v>
      </c>
      <c r="AY236" s="16" t="s">
        <v>149</v>
      </c>
      <c r="BE236" s="161">
        <f t="shared" si="54"/>
        <v>0</v>
      </c>
      <c r="BF236" s="161">
        <f t="shared" si="55"/>
        <v>153.62</v>
      </c>
      <c r="BG236" s="161">
        <f t="shared" si="56"/>
        <v>0</v>
      </c>
      <c r="BH236" s="161">
        <f t="shared" si="57"/>
        <v>0</v>
      </c>
      <c r="BI236" s="161">
        <f t="shared" si="58"/>
        <v>0</v>
      </c>
      <c r="BJ236" s="16" t="s">
        <v>85</v>
      </c>
      <c r="BK236" s="162">
        <f t="shared" si="59"/>
        <v>153.62</v>
      </c>
      <c r="BL236" s="16" t="s">
        <v>216</v>
      </c>
      <c r="BM236" s="160" t="s">
        <v>2361</v>
      </c>
    </row>
    <row r="237" spans="2:65" s="28" customFormat="1" ht="33" customHeight="1">
      <c r="B237" s="149"/>
      <c r="C237" s="167" t="s">
        <v>724</v>
      </c>
      <c r="D237" s="167" t="s">
        <v>431</v>
      </c>
      <c r="E237" s="168" t="s">
        <v>2362</v>
      </c>
      <c r="F237" s="169" t="s">
        <v>2363</v>
      </c>
      <c r="G237" s="170" t="s">
        <v>250</v>
      </c>
      <c r="H237" s="171">
        <v>2</v>
      </c>
      <c r="I237" s="171">
        <v>85.23</v>
      </c>
      <c r="J237" s="171">
        <f t="shared" si="50"/>
        <v>170.46</v>
      </c>
      <c r="K237" s="172"/>
      <c r="L237" s="173"/>
      <c r="M237" s="174"/>
      <c r="N237" s="175" t="s">
        <v>38</v>
      </c>
      <c r="O237" s="158">
        <v>0</v>
      </c>
      <c r="P237" s="158">
        <f t="shared" si="51"/>
        <v>0</v>
      </c>
      <c r="Q237" s="158">
        <v>9.9500000000000005E-3</v>
      </c>
      <c r="R237" s="158">
        <f t="shared" si="52"/>
        <v>1.9900000000000001E-2</v>
      </c>
      <c r="S237" s="158">
        <v>0</v>
      </c>
      <c r="T237" s="159">
        <f t="shared" si="53"/>
        <v>0</v>
      </c>
      <c r="AR237" s="160" t="s">
        <v>280</v>
      </c>
      <c r="AT237" s="160" t="s">
        <v>431</v>
      </c>
      <c r="AU237" s="160" t="s">
        <v>85</v>
      </c>
      <c r="AY237" s="16" t="s">
        <v>149</v>
      </c>
      <c r="BE237" s="161">
        <f t="shared" si="54"/>
        <v>0</v>
      </c>
      <c r="BF237" s="161">
        <f t="shared" si="55"/>
        <v>170.46</v>
      </c>
      <c r="BG237" s="161">
        <f t="shared" si="56"/>
        <v>0</v>
      </c>
      <c r="BH237" s="161">
        <f t="shared" si="57"/>
        <v>0</v>
      </c>
      <c r="BI237" s="161">
        <f t="shared" si="58"/>
        <v>0</v>
      </c>
      <c r="BJ237" s="16" t="s">
        <v>85</v>
      </c>
      <c r="BK237" s="162">
        <f t="shared" si="59"/>
        <v>170.46</v>
      </c>
      <c r="BL237" s="16" t="s">
        <v>216</v>
      </c>
      <c r="BM237" s="160" t="s">
        <v>2364</v>
      </c>
    </row>
    <row r="238" spans="2:65" s="28" customFormat="1" ht="33" customHeight="1">
      <c r="B238" s="149"/>
      <c r="C238" s="150" t="s">
        <v>731</v>
      </c>
      <c r="D238" s="150" t="s">
        <v>151</v>
      </c>
      <c r="E238" s="151" t="s">
        <v>2365</v>
      </c>
      <c r="F238" s="152" t="s">
        <v>2366</v>
      </c>
      <c r="G238" s="153" t="s">
        <v>250</v>
      </c>
      <c r="H238" s="154">
        <v>1</v>
      </c>
      <c r="I238" s="154">
        <v>26.64</v>
      </c>
      <c r="J238" s="154">
        <f t="shared" si="50"/>
        <v>26.64</v>
      </c>
      <c r="K238" s="155"/>
      <c r="L238" s="29"/>
      <c r="M238" s="156"/>
      <c r="N238" s="157" t="s">
        <v>38</v>
      </c>
      <c r="O238" s="158">
        <v>0.51682499999999998</v>
      </c>
      <c r="P238" s="158">
        <f t="shared" si="51"/>
        <v>0.51682499999999998</v>
      </c>
      <c r="Q238" s="158">
        <v>2.5939999999999999E-5</v>
      </c>
      <c r="R238" s="158">
        <f t="shared" si="52"/>
        <v>2.5939999999999999E-5</v>
      </c>
      <c r="S238" s="158">
        <v>0</v>
      </c>
      <c r="T238" s="159">
        <f t="shared" si="53"/>
        <v>0</v>
      </c>
      <c r="AR238" s="160" t="s">
        <v>216</v>
      </c>
      <c r="AT238" s="160" t="s">
        <v>151</v>
      </c>
      <c r="AU238" s="160" t="s">
        <v>85</v>
      </c>
      <c r="AY238" s="16" t="s">
        <v>149</v>
      </c>
      <c r="BE238" s="161">
        <f t="shared" si="54"/>
        <v>0</v>
      </c>
      <c r="BF238" s="161">
        <f t="shared" si="55"/>
        <v>26.64</v>
      </c>
      <c r="BG238" s="161">
        <f t="shared" si="56"/>
        <v>0</v>
      </c>
      <c r="BH238" s="161">
        <f t="shared" si="57"/>
        <v>0</v>
      </c>
      <c r="BI238" s="161">
        <f t="shared" si="58"/>
        <v>0</v>
      </c>
      <c r="BJ238" s="16" t="s">
        <v>85</v>
      </c>
      <c r="BK238" s="162">
        <f t="shared" si="59"/>
        <v>26.64</v>
      </c>
      <c r="BL238" s="16" t="s">
        <v>216</v>
      </c>
      <c r="BM238" s="160" t="s">
        <v>2367</v>
      </c>
    </row>
    <row r="239" spans="2:65" s="28" customFormat="1" ht="33" customHeight="1">
      <c r="B239" s="149"/>
      <c r="C239" s="167" t="s">
        <v>735</v>
      </c>
      <c r="D239" s="167" t="s">
        <v>431</v>
      </c>
      <c r="E239" s="168" t="s">
        <v>2368</v>
      </c>
      <c r="F239" s="169" t="s">
        <v>2369</v>
      </c>
      <c r="G239" s="170" t="s">
        <v>250</v>
      </c>
      <c r="H239" s="171">
        <v>1</v>
      </c>
      <c r="I239" s="171">
        <v>102.07</v>
      </c>
      <c r="J239" s="171">
        <f t="shared" si="50"/>
        <v>102.07</v>
      </c>
      <c r="K239" s="172"/>
      <c r="L239" s="173"/>
      <c r="M239" s="174"/>
      <c r="N239" s="175" t="s">
        <v>38</v>
      </c>
      <c r="O239" s="158">
        <v>0</v>
      </c>
      <c r="P239" s="158">
        <f t="shared" si="51"/>
        <v>0</v>
      </c>
      <c r="Q239" s="158">
        <v>1.3259999999999999E-2</v>
      </c>
      <c r="R239" s="158">
        <f t="shared" si="52"/>
        <v>1.3259999999999999E-2</v>
      </c>
      <c r="S239" s="158">
        <v>0</v>
      </c>
      <c r="T239" s="159">
        <f t="shared" si="53"/>
        <v>0</v>
      </c>
      <c r="AR239" s="160" t="s">
        <v>280</v>
      </c>
      <c r="AT239" s="160" t="s">
        <v>431</v>
      </c>
      <c r="AU239" s="160" t="s">
        <v>85</v>
      </c>
      <c r="AY239" s="16" t="s">
        <v>149</v>
      </c>
      <c r="BE239" s="161">
        <f t="shared" si="54"/>
        <v>0</v>
      </c>
      <c r="BF239" s="161">
        <f t="shared" si="55"/>
        <v>102.07</v>
      </c>
      <c r="BG239" s="161">
        <f t="shared" si="56"/>
        <v>0</v>
      </c>
      <c r="BH239" s="161">
        <f t="shared" si="57"/>
        <v>0</v>
      </c>
      <c r="BI239" s="161">
        <f t="shared" si="58"/>
        <v>0</v>
      </c>
      <c r="BJ239" s="16" t="s">
        <v>85</v>
      </c>
      <c r="BK239" s="162">
        <f t="shared" si="59"/>
        <v>102.07</v>
      </c>
      <c r="BL239" s="16" t="s">
        <v>216</v>
      </c>
      <c r="BM239" s="160" t="s">
        <v>2370</v>
      </c>
    </row>
    <row r="240" spans="2:65" s="28" customFormat="1" ht="33" customHeight="1">
      <c r="B240" s="149"/>
      <c r="C240" s="150" t="s">
        <v>739</v>
      </c>
      <c r="D240" s="150" t="s">
        <v>151</v>
      </c>
      <c r="E240" s="151" t="s">
        <v>2371</v>
      </c>
      <c r="F240" s="152" t="s">
        <v>2372</v>
      </c>
      <c r="G240" s="153" t="s">
        <v>250</v>
      </c>
      <c r="H240" s="154">
        <v>7</v>
      </c>
      <c r="I240" s="154">
        <v>28.02</v>
      </c>
      <c r="J240" s="154">
        <f t="shared" si="50"/>
        <v>196.14</v>
      </c>
      <c r="K240" s="155"/>
      <c r="L240" s="29"/>
      <c r="M240" s="156"/>
      <c r="N240" s="157" t="s">
        <v>38</v>
      </c>
      <c r="O240" s="158">
        <v>0.54425999999999997</v>
      </c>
      <c r="P240" s="158">
        <f t="shared" si="51"/>
        <v>3.8098199999999998</v>
      </c>
      <c r="Q240" s="158">
        <v>2.5939999999999999E-5</v>
      </c>
      <c r="R240" s="158">
        <f t="shared" si="52"/>
        <v>1.8157999999999998E-4</v>
      </c>
      <c r="S240" s="158">
        <v>0</v>
      </c>
      <c r="T240" s="159">
        <f t="shared" si="53"/>
        <v>0</v>
      </c>
      <c r="AR240" s="160" t="s">
        <v>216</v>
      </c>
      <c r="AT240" s="160" t="s">
        <v>151</v>
      </c>
      <c r="AU240" s="160" t="s">
        <v>85</v>
      </c>
      <c r="AY240" s="16" t="s">
        <v>149</v>
      </c>
      <c r="BE240" s="161">
        <f t="shared" si="54"/>
        <v>0</v>
      </c>
      <c r="BF240" s="161">
        <f t="shared" si="55"/>
        <v>196.14</v>
      </c>
      <c r="BG240" s="161">
        <f t="shared" si="56"/>
        <v>0</v>
      </c>
      <c r="BH240" s="161">
        <f t="shared" si="57"/>
        <v>0</v>
      </c>
      <c r="BI240" s="161">
        <f t="shared" si="58"/>
        <v>0</v>
      </c>
      <c r="BJ240" s="16" t="s">
        <v>85</v>
      </c>
      <c r="BK240" s="162">
        <f t="shared" si="59"/>
        <v>196.14</v>
      </c>
      <c r="BL240" s="16" t="s">
        <v>216</v>
      </c>
      <c r="BM240" s="160" t="s">
        <v>2373</v>
      </c>
    </row>
    <row r="241" spans="2:65" s="28" customFormat="1" ht="33" customHeight="1">
      <c r="B241" s="149"/>
      <c r="C241" s="167" t="s">
        <v>743</v>
      </c>
      <c r="D241" s="167" t="s">
        <v>431</v>
      </c>
      <c r="E241" s="168" t="s">
        <v>2374</v>
      </c>
      <c r="F241" s="169" t="s">
        <v>2375</v>
      </c>
      <c r="G241" s="170" t="s">
        <v>250</v>
      </c>
      <c r="H241" s="171">
        <v>7</v>
      </c>
      <c r="I241" s="171">
        <v>135.78</v>
      </c>
      <c r="J241" s="171">
        <f t="shared" si="50"/>
        <v>950.46</v>
      </c>
      <c r="K241" s="172"/>
      <c r="L241" s="173"/>
      <c r="M241" s="174"/>
      <c r="N241" s="175" t="s">
        <v>38</v>
      </c>
      <c r="O241" s="158">
        <v>0</v>
      </c>
      <c r="P241" s="158">
        <f t="shared" si="51"/>
        <v>0</v>
      </c>
      <c r="Q241" s="158">
        <v>1.9900000000000001E-2</v>
      </c>
      <c r="R241" s="158">
        <f t="shared" si="52"/>
        <v>0.13930000000000001</v>
      </c>
      <c r="S241" s="158">
        <v>0</v>
      </c>
      <c r="T241" s="159">
        <f t="shared" si="53"/>
        <v>0</v>
      </c>
      <c r="AR241" s="160" t="s">
        <v>280</v>
      </c>
      <c r="AT241" s="160" t="s">
        <v>431</v>
      </c>
      <c r="AU241" s="160" t="s">
        <v>85</v>
      </c>
      <c r="AY241" s="16" t="s">
        <v>149</v>
      </c>
      <c r="BE241" s="161">
        <f t="shared" si="54"/>
        <v>0</v>
      </c>
      <c r="BF241" s="161">
        <f t="shared" si="55"/>
        <v>950.46</v>
      </c>
      <c r="BG241" s="161">
        <f t="shared" si="56"/>
        <v>0</v>
      </c>
      <c r="BH241" s="161">
        <f t="shared" si="57"/>
        <v>0</v>
      </c>
      <c r="BI241" s="161">
        <f t="shared" si="58"/>
        <v>0</v>
      </c>
      <c r="BJ241" s="16" t="s">
        <v>85</v>
      </c>
      <c r="BK241" s="162">
        <f t="shared" si="59"/>
        <v>950.46</v>
      </c>
      <c r="BL241" s="16" t="s">
        <v>216</v>
      </c>
      <c r="BM241" s="160" t="s">
        <v>2376</v>
      </c>
    </row>
    <row r="242" spans="2:65" s="28" customFormat="1" ht="33" customHeight="1">
      <c r="B242" s="149"/>
      <c r="C242" s="150" t="s">
        <v>747</v>
      </c>
      <c r="D242" s="150" t="s">
        <v>151</v>
      </c>
      <c r="E242" s="151" t="s">
        <v>2377</v>
      </c>
      <c r="F242" s="152" t="s">
        <v>2378</v>
      </c>
      <c r="G242" s="153" t="s">
        <v>250</v>
      </c>
      <c r="H242" s="154">
        <v>1</v>
      </c>
      <c r="I242" s="154">
        <v>30.54</v>
      </c>
      <c r="J242" s="154">
        <f t="shared" si="50"/>
        <v>30.54</v>
      </c>
      <c r="K242" s="155"/>
      <c r="L242" s="29"/>
      <c r="M242" s="156"/>
      <c r="N242" s="157" t="s">
        <v>38</v>
      </c>
      <c r="O242" s="158">
        <v>0.59356799999999998</v>
      </c>
      <c r="P242" s="158">
        <f t="shared" si="51"/>
        <v>0.59356799999999998</v>
      </c>
      <c r="Q242" s="158">
        <v>2.5939999999999999E-5</v>
      </c>
      <c r="R242" s="158">
        <f t="shared" si="52"/>
        <v>2.5939999999999999E-5</v>
      </c>
      <c r="S242" s="158">
        <v>0</v>
      </c>
      <c r="T242" s="159">
        <f t="shared" si="53"/>
        <v>0</v>
      </c>
      <c r="AR242" s="160" t="s">
        <v>216</v>
      </c>
      <c r="AT242" s="160" t="s">
        <v>151</v>
      </c>
      <c r="AU242" s="160" t="s">
        <v>85</v>
      </c>
      <c r="AY242" s="16" t="s">
        <v>149</v>
      </c>
      <c r="BE242" s="161">
        <f t="shared" si="54"/>
        <v>0</v>
      </c>
      <c r="BF242" s="161">
        <f t="shared" si="55"/>
        <v>30.54</v>
      </c>
      <c r="BG242" s="161">
        <f t="shared" si="56"/>
        <v>0</v>
      </c>
      <c r="BH242" s="161">
        <f t="shared" si="57"/>
        <v>0</v>
      </c>
      <c r="BI242" s="161">
        <f t="shared" si="58"/>
        <v>0</v>
      </c>
      <c r="BJ242" s="16" t="s">
        <v>85</v>
      </c>
      <c r="BK242" s="162">
        <f t="shared" si="59"/>
        <v>30.54</v>
      </c>
      <c r="BL242" s="16" t="s">
        <v>216</v>
      </c>
      <c r="BM242" s="160" t="s">
        <v>2379</v>
      </c>
    </row>
    <row r="243" spans="2:65" s="28" customFormat="1" ht="33" customHeight="1">
      <c r="B243" s="149"/>
      <c r="C243" s="167" t="s">
        <v>751</v>
      </c>
      <c r="D243" s="167" t="s">
        <v>431</v>
      </c>
      <c r="E243" s="168" t="s">
        <v>2380</v>
      </c>
      <c r="F243" s="169" t="s">
        <v>2381</v>
      </c>
      <c r="G243" s="170" t="s">
        <v>250</v>
      </c>
      <c r="H243" s="171">
        <v>1</v>
      </c>
      <c r="I243" s="171">
        <v>167.42</v>
      </c>
      <c r="J243" s="171">
        <f t="shared" si="50"/>
        <v>167.42</v>
      </c>
      <c r="K243" s="172"/>
      <c r="L243" s="173"/>
      <c r="M243" s="174"/>
      <c r="N243" s="175" t="s">
        <v>38</v>
      </c>
      <c r="O243" s="158">
        <v>0</v>
      </c>
      <c r="P243" s="158">
        <f t="shared" si="51"/>
        <v>0</v>
      </c>
      <c r="Q243" s="158">
        <v>2.6870000000000002E-2</v>
      </c>
      <c r="R243" s="158">
        <f t="shared" si="52"/>
        <v>2.6870000000000002E-2</v>
      </c>
      <c r="S243" s="158">
        <v>0</v>
      </c>
      <c r="T243" s="159">
        <f t="shared" si="53"/>
        <v>0</v>
      </c>
      <c r="AR243" s="160" t="s">
        <v>280</v>
      </c>
      <c r="AT243" s="160" t="s">
        <v>431</v>
      </c>
      <c r="AU243" s="160" t="s">
        <v>85</v>
      </c>
      <c r="AY243" s="16" t="s">
        <v>149</v>
      </c>
      <c r="BE243" s="161">
        <f t="shared" si="54"/>
        <v>0</v>
      </c>
      <c r="BF243" s="161">
        <f t="shared" si="55"/>
        <v>167.42</v>
      </c>
      <c r="BG243" s="161">
        <f t="shared" si="56"/>
        <v>0</v>
      </c>
      <c r="BH243" s="161">
        <f t="shared" si="57"/>
        <v>0</v>
      </c>
      <c r="BI243" s="161">
        <f t="shared" si="58"/>
        <v>0</v>
      </c>
      <c r="BJ243" s="16" t="s">
        <v>85</v>
      </c>
      <c r="BK243" s="162">
        <f t="shared" si="59"/>
        <v>167.42</v>
      </c>
      <c r="BL243" s="16" t="s">
        <v>216</v>
      </c>
      <c r="BM243" s="160" t="s">
        <v>2382</v>
      </c>
    </row>
    <row r="244" spans="2:65" s="28" customFormat="1" ht="33" customHeight="1">
      <c r="B244" s="149"/>
      <c r="C244" s="150" t="s">
        <v>755</v>
      </c>
      <c r="D244" s="150" t="s">
        <v>151</v>
      </c>
      <c r="E244" s="151" t="s">
        <v>2383</v>
      </c>
      <c r="F244" s="152" t="s">
        <v>2384</v>
      </c>
      <c r="G244" s="153" t="s">
        <v>250</v>
      </c>
      <c r="H244" s="154">
        <v>5</v>
      </c>
      <c r="I244" s="154">
        <v>39.119999999999997</v>
      </c>
      <c r="J244" s="154">
        <f t="shared" si="50"/>
        <v>195.6</v>
      </c>
      <c r="K244" s="155"/>
      <c r="L244" s="29"/>
      <c r="M244" s="156"/>
      <c r="N244" s="157" t="s">
        <v>38</v>
      </c>
      <c r="O244" s="158">
        <v>0.76386200000000004</v>
      </c>
      <c r="P244" s="158">
        <f t="shared" si="51"/>
        <v>3.8193100000000002</v>
      </c>
      <c r="Q244" s="158">
        <v>2.5939999999999999E-5</v>
      </c>
      <c r="R244" s="158">
        <f t="shared" si="52"/>
        <v>1.2970000000000001E-4</v>
      </c>
      <c r="S244" s="158">
        <v>0</v>
      </c>
      <c r="T244" s="159">
        <f t="shared" si="53"/>
        <v>0</v>
      </c>
      <c r="AR244" s="160" t="s">
        <v>216</v>
      </c>
      <c r="AT244" s="160" t="s">
        <v>151</v>
      </c>
      <c r="AU244" s="160" t="s">
        <v>85</v>
      </c>
      <c r="AY244" s="16" t="s">
        <v>149</v>
      </c>
      <c r="BE244" s="161">
        <f t="shared" si="54"/>
        <v>0</v>
      </c>
      <c r="BF244" s="161">
        <f t="shared" si="55"/>
        <v>195.6</v>
      </c>
      <c r="BG244" s="161">
        <f t="shared" si="56"/>
        <v>0</v>
      </c>
      <c r="BH244" s="161">
        <f t="shared" si="57"/>
        <v>0</v>
      </c>
      <c r="BI244" s="161">
        <f t="shared" si="58"/>
        <v>0</v>
      </c>
      <c r="BJ244" s="16" t="s">
        <v>85</v>
      </c>
      <c r="BK244" s="162">
        <f t="shared" si="59"/>
        <v>195.6</v>
      </c>
      <c r="BL244" s="16" t="s">
        <v>216</v>
      </c>
      <c r="BM244" s="160" t="s">
        <v>2385</v>
      </c>
    </row>
    <row r="245" spans="2:65" s="28" customFormat="1" ht="33" customHeight="1">
      <c r="B245" s="149"/>
      <c r="C245" s="167" t="s">
        <v>759</v>
      </c>
      <c r="D245" s="167" t="s">
        <v>431</v>
      </c>
      <c r="E245" s="168" t="s">
        <v>2386</v>
      </c>
      <c r="F245" s="169" t="s">
        <v>2387</v>
      </c>
      <c r="G245" s="170" t="s">
        <v>250</v>
      </c>
      <c r="H245" s="171">
        <v>5</v>
      </c>
      <c r="I245" s="171">
        <v>337.01</v>
      </c>
      <c r="J245" s="171">
        <f t="shared" si="50"/>
        <v>1685.05</v>
      </c>
      <c r="K245" s="172"/>
      <c r="L245" s="173"/>
      <c r="M245" s="174"/>
      <c r="N245" s="175" t="s">
        <v>38</v>
      </c>
      <c r="O245" s="158">
        <v>0</v>
      </c>
      <c r="P245" s="158">
        <f t="shared" si="51"/>
        <v>0</v>
      </c>
      <c r="Q245" s="158">
        <v>4.8000000000000001E-2</v>
      </c>
      <c r="R245" s="158">
        <f t="shared" si="52"/>
        <v>0.24</v>
      </c>
      <c r="S245" s="158">
        <v>0</v>
      </c>
      <c r="T245" s="159">
        <f t="shared" si="53"/>
        <v>0</v>
      </c>
      <c r="AR245" s="160" t="s">
        <v>280</v>
      </c>
      <c r="AT245" s="160" t="s">
        <v>431</v>
      </c>
      <c r="AU245" s="160" t="s">
        <v>85</v>
      </c>
      <c r="AY245" s="16" t="s">
        <v>149</v>
      </c>
      <c r="BE245" s="161">
        <f t="shared" si="54"/>
        <v>0</v>
      </c>
      <c r="BF245" s="161">
        <f t="shared" si="55"/>
        <v>1685.05</v>
      </c>
      <c r="BG245" s="161">
        <f t="shared" si="56"/>
        <v>0</v>
      </c>
      <c r="BH245" s="161">
        <f t="shared" si="57"/>
        <v>0</v>
      </c>
      <c r="BI245" s="161">
        <f t="shared" si="58"/>
        <v>0</v>
      </c>
      <c r="BJ245" s="16" t="s">
        <v>85</v>
      </c>
      <c r="BK245" s="162">
        <f t="shared" si="59"/>
        <v>1685.05</v>
      </c>
      <c r="BL245" s="16" t="s">
        <v>216</v>
      </c>
      <c r="BM245" s="160" t="s">
        <v>2388</v>
      </c>
    </row>
    <row r="246" spans="2:65" s="28" customFormat="1" ht="24.15" customHeight="1">
      <c r="B246" s="149"/>
      <c r="C246" s="150" t="s">
        <v>763</v>
      </c>
      <c r="D246" s="150" t="s">
        <v>151</v>
      </c>
      <c r="E246" s="151" t="s">
        <v>2389</v>
      </c>
      <c r="F246" s="152" t="s">
        <v>2390</v>
      </c>
      <c r="G246" s="153" t="s">
        <v>250</v>
      </c>
      <c r="H246" s="154">
        <v>1</v>
      </c>
      <c r="I246" s="154">
        <v>25.64</v>
      </c>
      <c r="J246" s="154">
        <f t="shared" si="50"/>
        <v>25.64</v>
      </c>
      <c r="K246" s="155"/>
      <c r="L246" s="29"/>
      <c r="M246" s="156"/>
      <c r="N246" s="157" t="s">
        <v>38</v>
      </c>
      <c r="O246" s="158">
        <v>0.496915</v>
      </c>
      <c r="P246" s="158">
        <f t="shared" si="51"/>
        <v>0.496915</v>
      </c>
      <c r="Q246" s="158">
        <v>2.5939999999999999E-5</v>
      </c>
      <c r="R246" s="158">
        <f t="shared" si="52"/>
        <v>2.5939999999999999E-5</v>
      </c>
      <c r="S246" s="158">
        <v>0</v>
      </c>
      <c r="T246" s="159">
        <f t="shared" si="53"/>
        <v>0</v>
      </c>
      <c r="AR246" s="160" t="s">
        <v>216</v>
      </c>
      <c r="AT246" s="160" t="s">
        <v>151</v>
      </c>
      <c r="AU246" s="160" t="s">
        <v>85</v>
      </c>
      <c r="AY246" s="16" t="s">
        <v>149</v>
      </c>
      <c r="BE246" s="161">
        <f t="shared" si="54"/>
        <v>0</v>
      </c>
      <c r="BF246" s="161">
        <f t="shared" si="55"/>
        <v>25.64</v>
      </c>
      <c r="BG246" s="161">
        <f t="shared" si="56"/>
        <v>0</v>
      </c>
      <c r="BH246" s="161">
        <f t="shared" si="57"/>
        <v>0</v>
      </c>
      <c r="BI246" s="161">
        <f t="shared" si="58"/>
        <v>0</v>
      </c>
      <c r="BJ246" s="16" t="s">
        <v>85</v>
      </c>
      <c r="BK246" s="162">
        <f t="shared" si="59"/>
        <v>25.64</v>
      </c>
      <c r="BL246" s="16" t="s">
        <v>216</v>
      </c>
      <c r="BM246" s="160" t="s">
        <v>2391</v>
      </c>
    </row>
    <row r="247" spans="2:65" s="28" customFormat="1" ht="33" customHeight="1">
      <c r="B247" s="149"/>
      <c r="C247" s="167" t="s">
        <v>657</v>
      </c>
      <c r="D247" s="167" t="s">
        <v>431</v>
      </c>
      <c r="E247" s="168" t="s">
        <v>2392</v>
      </c>
      <c r="F247" s="169" t="s">
        <v>2393</v>
      </c>
      <c r="G247" s="170" t="s">
        <v>250</v>
      </c>
      <c r="H247" s="171">
        <v>1</v>
      </c>
      <c r="I247" s="171">
        <v>109.99</v>
      </c>
      <c r="J247" s="171">
        <f t="shared" si="50"/>
        <v>109.99</v>
      </c>
      <c r="K247" s="172"/>
      <c r="L247" s="173"/>
      <c r="M247" s="174"/>
      <c r="N247" s="175" t="s">
        <v>38</v>
      </c>
      <c r="O247" s="158">
        <v>0</v>
      </c>
      <c r="P247" s="158">
        <f t="shared" si="51"/>
        <v>0</v>
      </c>
      <c r="Q247" s="158">
        <v>1.3610000000000001E-2</v>
      </c>
      <c r="R247" s="158">
        <f t="shared" si="52"/>
        <v>1.3610000000000001E-2</v>
      </c>
      <c r="S247" s="158">
        <v>0</v>
      </c>
      <c r="T247" s="159">
        <f t="shared" si="53"/>
        <v>0</v>
      </c>
      <c r="AR247" s="160" t="s">
        <v>280</v>
      </c>
      <c r="AT247" s="160" t="s">
        <v>431</v>
      </c>
      <c r="AU247" s="160" t="s">
        <v>85</v>
      </c>
      <c r="AY247" s="16" t="s">
        <v>149</v>
      </c>
      <c r="BE247" s="161">
        <f t="shared" si="54"/>
        <v>0</v>
      </c>
      <c r="BF247" s="161">
        <f t="shared" si="55"/>
        <v>109.99</v>
      </c>
      <c r="BG247" s="161">
        <f t="shared" si="56"/>
        <v>0</v>
      </c>
      <c r="BH247" s="161">
        <f t="shared" si="57"/>
        <v>0</v>
      </c>
      <c r="BI247" s="161">
        <f t="shared" si="58"/>
        <v>0</v>
      </c>
      <c r="BJ247" s="16" t="s">
        <v>85</v>
      </c>
      <c r="BK247" s="162">
        <f t="shared" si="59"/>
        <v>109.99</v>
      </c>
      <c r="BL247" s="16" t="s">
        <v>216</v>
      </c>
      <c r="BM247" s="160" t="s">
        <v>2394</v>
      </c>
    </row>
    <row r="248" spans="2:65" s="28" customFormat="1" ht="24.15" customHeight="1">
      <c r="B248" s="149"/>
      <c r="C248" s="150" t="s">
        <v>770</v>
      </c>
      <c r="D248" s="150" t="s">
        <v>151</v>
      </c>
      <c r="E248" s="151" t="s">
        <v>2395</v>
      </c>
      <c r="F248" s="152" t="s">
        <v>2396</v>
      </c>
      <c r="G248" s="153" t="s">
        <v>250</v>
      </c>
      <c r="H248" s="154">
        <v>3</v>
      </c>
      <c r="I248" s="154">
        <v>27.12</v>
      </c>
      <c r="J248" s="154">
        <f t="shared" si="50"/>
        <v>81.36</v>
      </c>
      <c r="K248" s="155"/>
      <c r="L248" s="29"/>
      <c r="M248" s="156"/>
      <c r="N248" s="157" t="s">
        <v>38</v>
      </c>
      <c r="O248" s="158">
        <v>0.52661800000000003</v>
      </c>
      <c r="P248" s="158">
        <f t="shared" si="51"/>
        <v>1.5798540000000001</v>
      </c>
      <c r="Q248" s="158">
        <v>2.5939999999999999E-5</v>
      </c>
      <c r="R248" s="158">
        <f t="shared" si="52"/>
        <v>7.7819999999999997E-5</v>
      </c>
      <c r="S248" s="158">
        <v>0</v>
      </c>
      <c r="T248" s="159">
        <f t="shared" si="53"/>
        <v>0</v>
      </c>
      <c r="AR248" s="160" t="s">
        <v>216</v>
      </c>
      <c r="AT248" s="160" t="s">
        <v>151</v>
      </c>
      <c r="AU248" s="160" t="s">
        <v>85</v>
      </c>
      <c r="AY248" s="16" t="s">
        <v>149</v>
      </c>
      <c r="BE248" s="161">
        <f t="shared" si="54"/>
        <v>0</v>
      </c>
      <c r="BF248" s="161">
        <f t="shared" si="55"/>
        <v>81.36</v>
      </c>
      <c r="BG248" s="161">
        <f t="shared" si="56"/>
        <v>0</v>
      </c>
      <c r="BH248" s="161">
        <f t="shared" si="57"/>
        <v>0</v>
      </c>
      <c r="BI248" s="161">
        <f t="shared" si="58"/>
        <v>0</v>
      </c>
      <c r="BJ248" s="16" t="s">
        <v>85</v>
      </c>
      <c r="BK248" s="162">
        <f t="shared" si="59"/>
        <v>81.36</v>
      </c>
      <c r="BL248" s="16" t="s">
        <v>216</v>
      </c>
      <c r="BM248" s="160" t="s">
        <v>2397</v>
      </c>
    </row>
    <row r="249" spans="2:65" s="28" customFormat="1" ht="33" customHeight="1">
      <c r="B249" s="149"/>
      <c r="C249" s="167" t="s">
        <v>772</v>
      </c>
      <c r="D249" s="167" t="s">
        <v>431</v>
      </c>
      <c r="E249" s="168" t="s">
        <v>2398</v>
      </c>
      <c r="F249" s="169" t="s">
        <v>2399</v>
      </c>
      <c r="G249" s="170" t="s">
        <v>250</v>
      </c>
      <c r="H249" s="171">
        <v>1</v>
      </c>
      <c r="I249" s="171">
        <v>121.98</v>
      </c>
      <c r="J249" s="171">
        <f t="shared" si="50"/>
        <v>121.98</v>
      </c>
      <c r="K249" s="172"/>
      <c r="L249" s="173"/>
      <c r="M249" s="174"/>
      <c r="N249" s="175" t="s">
        <v>38</v>
      </c>
      <c r="O249" s="158">
        <v>0</v>
      </c>
      <c r="P249" s="158">
        <f t="shared" si="51"/>
        <v>0</v>
      </c>
      <c r="Q249" s="158">
        <v>1.5879999999999998E-2</v>
      </c>
      <c r="R249" s="158">
        <f t="shared" si="52"/>
        <v>1.5879999999999998E-2</v>
      </c>
      <c r="S249" s="158">
        <v>0</v>
      </c>
      <c r="T249" s="159">
        <f t="shared" si="53"/>
        <v>0</v>
      </c>
      <c r="AR249" s="160" t="s">
        <v>280</v>
      </c>
      <c r="AT249" s="160" t="s">
        <v>431</v>
      </c>
      <c r="AU249" s="160" t="s">
        <v>85</v>
      </c>
      <c r="AY249" s="16" t="s">
        <v>149</v>
      </c>
      <c r="BE249" s="161">
        <f t="shared" si="54"/>
        <v>0</v>
      </c>
      <c r="BF249" s="161">
        <f t="shared" si="55"/>
        <v>121.98</v>
      </c>
      <c r="BG249" s="161">
        <f t="shared" si="56"/>
        <v>0</v>
      </c>
      <c r="BH249" s="161">
        <f t="shared" si="57"/>
        <v>0</v>
      </c>
      <c r="BI249" s="161">
        <f t="shared" si="58"/>
        <v>0</v>
      </c>
      <c r="BJ249" s="16" t="s">
        <v>85</v>
      </c>
      <c r="BK249" s="162">
        <f t="shared" si="59"/>
        <v>121.98</v>
      </c>
      <c r="BL249" s="16" t="s">
        <v>216</v>
      </c>
      <c r="BM249" s="160" t="s">
        <v>2400</v>
      </c>
    </row>
    <row r="250" spans="2:65" s="28" customFormat="1" ht="33" customHeight="1">
      <c r="B250" s="149"/>
      <c r="C250" s="167" t="s">
        <v>776</v>
      </c>
      <c r="D250" s="167" t="s">
        <v>431</v>
      </c>
      <c r="E250" s="168" t="s">
        <v>2401</v>
      </c>
      <c r="F250" s="169" t="s">
        <v>2402</v>
      </c>
      <c r="G250" s="170" t="s">
        <v>250</v>
      </c>
      <c r="H250" s="171">
        <v>2</v>
      </c>
      <c r="I250" s="171">
        <v>145.97</v>
      </c>
      <c r="J250" s="171">
        <f t="shared" si="50"/>
        <v>291.94</v>
      </c>
      <c r="K250" s="172"/>
      <c r="L250" s="173"/>
      <c r="M250" s="174"/>
      <c r="N250" s="175" t="s">
        <v>38</v>
      </c>
      <c r="O250" s="158">
        <v>0</v>
      </c>
      <c r="P250" s="158">
        <f t="shared" si="51"/>
        <v>0</v>
      </c>
      <c r="Q250" s="158">
        <v>2.0410000000000001E-2</v>
      </c>
      <c r="R250" s="158">
        <f t="shared" si="52"/>
        <v>4.0820000000000002E-2</v>
      </c>
      <c r="S250" s="158">
        <v>0</v>
      </c>
      <c r="T250" s="159">
        <f t="shared" si="53"/>
        <v>0</v>
      </c>
      <c r="AR250" s="160" t="s">
        <v>280</v>
      </c>
      <c r="AT250" s="160" t="s">
        <v>431</v>
      </c>
      <c r="AU250" s="160" t="s">
        <v>85</v>
      </c>
      <c r="AY250" s="16" t="s">
        <v>149</v>
      </c>
      <c r="BE250" s="161">
        <f t="shared" si="54"/>
        <v>0</v>
      </c>
      <c r="BF250" s="161">
        <f t="shared" si="55"/>
        <v>291.94</v>
      </c>
      <c r="BG250" s="161">
        <f t="shared" si="56"/>
        <v>0</v>
      </c>
      <c r="BH250" s="161">
        <f t="shared" si="57"/>
        <v>0</v>
      </c>
      <c r="BI250" s="161">
        <f t="shared" si="58"/>
        <v>0</v>
      </c>
      <c r="BJ250" s="16" t="s">
        <v>85</v>
      </c>
      <c r="BK250" s="162">
        <f t="shared" si="59"/>
        <v>291.94</v>
      </c>
      <c r="BL250" s="16" t="s">
        <v>216</v>
      </c>
      <c r="BM250" s="160" t="s">
        <v>2403</v>
      </c>
    </row>
    <row r="251" spans="2:65" s="28" customFormat="1" ht="33" customHeight="1">
      <c r="B251" s="149"/>
      <c r="C251" s="150" t="s">
        <v>778</v>
      </c>
      <c r="D251" s="150" t="s">
        <v>151</v>
      </c>
      <c r="E251" s="151" t="s">
        <v>2404</v>
      </c>
      <c r="F251" s="152" t="s">
        <v>2405</v>
      </c>
      <c r="G251" s="153" t="s">
        <v>250</v>
      </c>
      <c r="H251" s="154">
        <v>1</v>
      </c>
      <c r="I251" s="154">
        <v>28.58</v>
      </c>
      <c r="J251" s="154">
        <f t="shared" si="50"/>
        <v>28.58</v>
      </c>
      <c r="K251" s="155"/>
      <c r="L251" s="29"/>
      <c r="M251" s="156"/>
      <c r="N251" s="157" t="s">
        <v>38</v>
      </c>
      <c r="O251" s="158">
        <v>0.55539799999999995</v>
      </c>
      <c r="P251" s="158">
        <f t="shared" si="51"/>
        <v>0.55539799999999995</v>
      </c>
      <c r="Q251" s="158">
        <v>2.5939999999999999E-5</v>
      </c>
      <c r="R251" s="158">
        <f t="shared" si="52"/>
        <v>2.5939999999999999E-5</v>
      </c>
      <c r="S251" s="158">
        <v>0</v>
      </c>
      <c r="T251" s="159">
        <f t="shared" si="53"/>
        <v>0</v>
      </c>
      <c r="AR251" s="160" t="s">
        <v>216</v>
      </c>
      <c r="AT251" s="160" t="s">
        <v>151</v>
      </c>
      <c r="AU251" s="160" t="s">
        <v>85</v>
      </c>
      <c r="AY251" s="16" t="s">
        <v>149</v>
      </c>
      <c r="BE251" s="161">
        <f t="shared" si="54"/>
        <v>0</v>
      </c>
      <c r="BF251" s="161">
        <f t="shared" si="55"/>
        <v>28.58</v>
      </c>
      <c r="BG251" s="161">
        <f t="shared" si="56"/>
        <v>0</v>
      </c>
      <c r="BH251" s="161">
        <f t="shared" si="57"/>
        <v>0</v>
      </c>
      <c r="BI251" s="161">
        <f t="shared" si="58"/>
        <v>0</v>
      </c>
      <c r="BJ251" s="16" t="s">
        <v>85</v>
      </c>
      <c r="BK251" s="162">
        <f t="shared" si="59"/>
        <v>28.58</v>
      </c>
      <c r="BL251" s="16" t="s">
        <v>216</v>
      </c>
      <c r="BM251" s="160" t="s">
        <v>2406</v>
      </c>
    </row>
    <row r="252" spans="2:65" s="28" customFormat="1" ht="33" customHeight="1">
      <c r="B252" s="149"/>
      <c r="C252" s="167" t="s">
        <v>782</v>
      </c>
      <c r="D252" s="167" t="s">
        <v>431</v>
      </c>
      <c r="E252" s="168" t="s">
        <v>2407</v>
      </c>
      <c r="F252" s="169" t="s">
        <v>2408</v>
      </c>
      <c r="G252" s="170" t="s">
        <v>250</v>
      </c>
      <c r="H252" s="171">
        <v>1</v>
      </c>
      <c r="I252" s="171">
        <v>203</v>
      </c>
      <c r="J252" s="171">
        <f t="shared" si="50"/>
        <v>203</v>
      </c>
      <c r="K252" s="172"/>
      <c r="L252" s="173"/>
      <c r="M252" s="174"/>
      <c r="N252" s="175" t="s">
        <v>38</v>
      </c>
      <c r="O252" s="158">
        <v>0</v>
      </c>
      <c r="P252" s="158">
        <f t="shared" si="51"/>
        <v>0</v>
      </c>
      <c r="Q252" s="158">
        <v>3.1539999999999999E-2</v>
      </c>
      <c r="R252" s="158">
        <f t="shared" si="52"/>
        <v>3.1539999999999999E-2</v>
      </c>
      <c r="S252" s="158">
        <v>0</v>
      </c>
      <c r="T252" s="159">
        <f t="shared" si="53"/>
        <v>0</v>
      </c>
      <c r="AR252" s="160" t="s">
        <v>280</v>
      </c>
      <c r="AT252" s="160" t="s">
        <v>431</v>
      </c>
      <c r="AU252" s="160" t="s">
        <v>85</v>
      </c>
      <c r="AY252" s="16" t="s">
        <v>149</v>
      </c>
      <c r="BE252" s="161">
        <f t="shared" si="54"/>
        <v>0</v>
      </c>
      <c r="BF252" s="161">
        <f t="shared" si="55"/>
        <v>203</v>
      </c>
      <c r="BG252" s="161">
        <f t="shared" si="56"/>
        <v>0</v>
      </c>
      <c r="BH252" s="161">
        <f t="shared" si="57"/>
        <v>0</v>
      </c>
      <c r="BI252" s="161">
        <f t="shared" si="58"/>
        <v>0</v>
      </c>
      <c r="BJ252" s="16" t="s">
        <v>85</v>
      </c>
      <c r="BK252" s="162">
        <f t="shared" si="59"/>
        <v>203</v>
      </c>
      <c r="BL252" s="16" t="s">
        <v>216</v>
      </c>
      <c r="BM252" s="160" t="s">
        <v>2409</v>
      </c>
    </row>
    <row r="253" spans="2:65" s="28" customFormat="1" ht="33" customHeight="1">
      <c r="B253" s="149"/>
      <c r="C253" s="150" t="s">
        <v>786</v>
      </c>
      <c r="D253" s="150" t="s">
        <v>151</v>
      </c>
      <c r="E253" s="151" t="s">
        <v>2410</v>
      </c>
      <c r="F253" s="152" t="s">
        <v>2411</v>
      </c>
      <c r="G253" s="153" t="s">
        <v>250</v>
      </c>
      <c r="H253" s="154">
        <v>7</v>
      </c>
      <c r="I253" s="154">
        <v>36.479999999999997</v>
      </c>
      <c r="J253" s="154">
        <f t="shared" si="50"/>
        <v>255.36</v>
      </c>
      <c r="K253" s="155"/>
      <c r="L253" s="29"/>
      <c r="M253" s="156"/>
      <c r="N253" s="157" t="s">
        <v>38</v>
      </c>
      <c r="O253" s="158">
        <v>0.71168799999999999</v>
      </c>
      <c r="P253" s="158">
        <f t="shared" si="51"/>
        <v>4.9818160000000002</v>
      </c>
      <c r="Q253" s="158">
        <v>2.5939999999999999E-5</v>
      </c>
      <c r="R253" s="158">
        <f t="shared" si="52"/>
        <v>1.8157999999999998E-4</v>
      </c>
      <c r="S253" s="158">
        <v>0</v>
      </c>
      <c r="T253" s="159">
        <f t="shared" si="53"/>
        <v>0</v>
      </c>
      <c r="AR253" s="160" t="s">
        <v>216</v>
      </c>
      <c r="AT253" s="160" t="s">
        <v>151</v>
      </c>
      <c r="AU253" s="160" t="s">
        <v>85</v>
      </c>
      <c r="AY253" s="16" t="s">
        <v>149</v>
      </c>
      <c r="BE253" s="161">
        <f t="shared" si="54"/>
        <v>0</v>
      </c>
      <c r="BF253" s="161">
        <f t="shared" si="55"/>
        <v>255.36</v>
      </c>
      <c r="BG253" s="161">
        <f t="shared" si="56"/>
        <v>0</v>
      </c>
      <c r="BH253" s="161">
        <f t="shared" si="57"/>
        <v>0</v>
      </c>
      <c r="BI253" s="161">
        <f t="shared" si="58"/>
        <v>0</v>
      </c>
      <c r="BJ253" s="16" t="s">
        <v>85</v>
      </c>
      <c r="BK253" s="162">
        <f t="shared" si="59"/>
        <v>255.36</v>
      </c>
      <c r="BL253" s="16" t="s">
        <v>216</v>
      </c>
      <c r="BM253" s="160" t="s">
        <v>2412</v>
      </c>
    </row>
    <row r="254" spans="2:65" s="28" customFormat="1" ht="33" customHeight="1">
      <c r="B254" s="149"/>
      <c r="C254" s="167" t="s">
        <v>790</v>
      </c>
      <c r="D254" s="167" t="s">
        <v>431</v>
      </c>
      <c r="E254" s="168" t="s">
        <v>2413</v>
      </c>
      <c r="F254" s="169" t="s">
        <v>2414</v>
      </c>
      <c r="G254" s="170" t="s">
        <v>250</v>
      </c>
      <c r="H254" s="171">
        <v>5</v>
      </c>
      <c r="I254" s="171">
        <v>205.95</v>
      </c>
      <c r="J254" s="171">
        <f t="shared" si="50"/>
        <v>1029.75</v>
      </c>
      <c r="K254" s="172"/>
      <c r="L254" s="173"/>
      <c r="M254" s="174"/>
      <c r="N254" s="175" t="s">
        <v>38</v>
      </c>
      <c r="O254" s="158">
        <v>0</v>
      </c>
      <c r="P254" s="158">
        <f t="shared" si="51"/>
        <v>0</v>
      </c>
      <c r="Q254" s="158">
        <v>3.175E-2</v>
      </c>
      <c r="R254" s="158">
        <f t="shared" si="52"/>
        <v>0.15875</v>
      </c>
      <c r="S254" s="158">
        <v>0</v>
      </c>
      <c r="T254" s="159">
        <f t="shared" si="53"/>
        <v>0</v>
      </c>
      <c r="AR254" s="160" t="s">
        <v>280</v>
      </c>
      <c r="AT254" s="160" t="s">
        <v>431</v>
      </c>
      <c r="AU254" s="160" t="s">
        <v>85</v>
      </c>
      <c r="AY254" s="16" t="s">
        <v>149</v>
      </c>
      <c r="BE254" s="161">
        <f t="shared" si="54"/>
        <v>0</v>
      </c>
      <c r="BF254" s="161">
        <f t="shared" si="55"/>
        <v>1029.75</v>
      </c>
      <c r="BG254" s="161">
        <f t="shared" si="56"/>
        <v>0</v>
      </c>
      <c r="BH254" s="161">
        <f t="shared" si="57"/>
        <v>0</v>
      </c>
      <c r="BI254" s="161">
        <f t="shared" si="58"/>
        <v>0</v>
      </c>
      <c r="BJ254" s="16" t="s">
        <v>85</v>
      </c>
      <c r="BK254" s="162">
        <f t="shared" si="59"/>
        <v>1029.75</v>
      </c>
      <c r="BL254" s="16" t="s">
        <v>216</v>
      </c>
      <c r="BM254" s="160" t="s">
        <v>2415</v>
      </c>
    </row>
    <row r="255" spans="2:65" s="28" customFormat="1" ht="33" customHeight="1">
      <c r="B255" s="149"/>
      <c r="C255" s="167" t="s">
        <v>794</v>
      </c>
      <c r="D255" s="167" t="s">
        <v>431</v>
      </c>
      <c r="E255" s="168" t="s">
        <v>2416</v>
      </c>
      <c r="F255" s="169" t="s">
        <v>2417</v>
      </c>
      <c r="G255" s="170" t="s">
        <v>250</v>
      </c>
      <c r="H255" s="171">
        <v>2</v>
      </c>
      <c r="I255" s="171">
        <v>229.96</v>
      </c>
      <c r="J255" s="171">
        <f t="shared" si="50"/>
        <v>459.92</v>
      </c>
      <c r="K255" s="172"/>
      <c r="L255" s="173"/>
      <c r="M255" s="174"/>
      <c r="N255" s="175" t="s">
        <v>38</v>
      </c>
      <c r="O255" s="158">
        <v>0</v>
      </c>
      <c r="P255" s="158">
        <f t="shared" si="51"/>
        <v>0</v>
      </c>
      <c r="Q255" s="158">
        <v>3.6290000000000003E-2</v>
      </c>
      <c r="R255" s="158">
        <f t="shared" si="52"/>
        <v>7.2580000000000006E-2</v>
      </c>
      <c r="S255" s="158">
        <v>0</v>
      </c>
      <c r="T255" s="159">
        <f t="shared" si="53"/>
        <v>0</v>
      </c>
      <c r="AR255" s="160" t="s">
        <v>280</v>
      </c>
      <c r="AT255" s="160" t="s">
        <v>431</v>
      </c>
      <c r="AU255" s="160" t="s">
        <v>85</v>
      </c>
      <c r="AY255" s="16" t="s">
        <v>149</v>
      </c>
      <c r="BE255" s="161">
        <f t="shared" si="54"/>
        <v>0</v>
      </c>
      <c r="BF255" s="161">
        <f t="shared" si="55"/>
        <v>459.92</v>
      </c>
      <c r="BG255" s="161">
        <f t="shared" si="56"/>
        <v>0</v>
      </c>
      <c r="BH255" s="161">
        <f t="shared" si="57"/>
        <v>0</v>
      </c>
      <c r="BI255" s="161">
        <f t="shared" si="58"/>
        <v>0</v>
      </c>
      <c r="BJ255" s="16" t="s">
        <v>85</v>
      </c>
      <c r="BK255" s="162">
        <f t="shared" si="59"/>
        <v>459.92</v>
      </c>
      <c r="BL255" s="16" t="s">
        <v>216</v>
      </c>
      <c r="BM255" s="160" t="s">
        <v>2418</v>
      </c>
    </row>
    <row r="256" spans="2:65" s="28" customFormat="1" ht="33" customHeight="1">
      <c r="B256" s="149"/>
      <c r="C256" s="150" t="s">
        <v>798</v>
      </c>
      <c r="D256" s="150" t="s">
        <v>151</v>
      </c>
      <c r="E256" s="151" t="s">
        <v>2419</v>
      </c>
      <c r="F256" s="152" t="s">
        <v>2420</v>
      </c>
      <c r="G256" s="153" t="s">
        <v>250</v>
      </c>
      <c r="H256" s="154">
        <v>1</v>
      </c>
      <c r="I256" s="154">
        <v>34.76</v>
      </c>
      <c r="J256" s="154">
        <f t="shared" si="50"/>
        <v>34.76</v>
      </c>
      <c r="K256" s="155"/>
      <c r="L256" s="29"/>
      <c r="M256" s="156"/>
      <c r="N256" s="157" t="s">
        <v>38</v>
      </c>
      <c r="O256" s="158">
        <v>0.67798000000000003</v>
      </c>
      <c r="P256" s="158">
        <f t="shared" si="51"/>
        <v>0.67798000000000003</v>
      </c>
      <c r="Q256" s="158">
        <v>2.5939999999999999E-5</v>
      </c>
      <c r="R256" s="158">
        <f t="shared" si="52"/>
        <v>2.5939999999999999E-5</v>
      </c>
      <c r="S256" s="158">
        <v>0</v>
      </c>
      <c r="T256" s="159">
        <f t="shared" si="53"/>
        <v>0</v>
      </c>
      <c r="AR256" s="160" t="s">
        <v>216</v>
      </c>
      <c r="AT256" s="160" t="s">
        <v>151</v>
      </c>
      <c r="AU256" s="160" t="s">
        <v>85</v>
      </c>
      <c r="AY256" s="16" t="s">
        <v>149</v>
      </c>
      <c r="BE256" s="161">
        <f t="shared" si="54"/>
        <v>0</v>
      </c>
      <c r="BF256" s="161">
        <f t="shared" si="55"/>
        <v>34.76</v>
      </c>
      <c r="BG256" s="161">
        <f t="shared" si="56"/>
        <v>0</v>
      </c>
      <c r="BH256" s="161">
        <f t="shared" si="57"/>
        <v>0</v>
      </c>
      <c r="BI256" s="161">
        <f t="shared" si="58"/>
        <v>0</v>
      </c>
      <c r="BJ256" s="16" t="s">
        <v>85</v>
      </c>
      <c r="BK256" s="162">
        <f t="shared" si="59"/>
        <v>34.76</v>
      </c>
      <c r="BL256" s="16" t="s">
        <v>216</v>
      </c>
      <c r="BM256" s="160" t="s">
        <v>2421</v>
      </c>
    </row>
    <row r="257" spans="2:65" s="28" customFormat="1" ht="33" customHeight="1">
      <c r="B257" s="149"/>
      <c r="C257" s="167" t="s">
        <v>802</v>
      </c>
      <c r="D257" s="167" t="s">
        <v>431</v>
      </c>
      <c r="E257" s="168" t="s">
        <v>2422</v>
      </c>
      <c r="F257" s="169" t="s">
        <v>2423</v>
      </c>
      <c r="G257" s="170" t="s">
        <v>250</v>
      </c>
      <c r="H257" s="171">
        <v>1</v>
      </c>
      <c r="I257" s="171">
        <v>335.18</v>
      </c>
      <c r="J257" s="171">
        <f t="shared" si="50"/>
        <v>335.18</v>
      </c>
      <c r="K257" s="172"/>
      <c r="L257" s="173"/>
      <c r="M257" s="174"/>
      <c r="N257" s="175" t="s">
        <v>38</v>
      </c>
      <c r="O257" s="158">
        <v>0</v>
      </c>
      <c r="P257" s="158">
        <f t="shared" si="51"/>
        <v>0</v>
      </c>
      <c r="Q257" s="158">
        <v>5.9130000000000002E-2</v>
      </c>
      <c r="R257" s="158">
        <f t="shared" si="52"/>
        <v>5.9130000000000002E-2</v>
      </c>
      <c r="S257" s="158">
        <v>0</v>
      </c>
      <c r="T257" s="159">
        <f t="shared" si="53"/>
        <v>0</v>
      </c>
      <c r="AR257" s="160" t="s">
        <v>280</v>
      </c>
      <c r="AT257" s="160" t="s">
        <v>431</v>
      </c>
      <c r="AU257" s="160" t="s">
        <v>85</v>
      </c>
      <c r="AY257" s="16" t="s">
        <v>149</v>
      </c>
      <c r="BE257" s="161">
        <f t="shared" si="54"/>
        <v>0</v>
      </c>
      <c r="BF257" s="161">
        <f t="shared" si="55"/>
        <v>335.18</v>
      </c>
      <c r="BG257" s="161">
        <f t="shared" si="56"/>
        <v>0</v>
      </c>
      <c r="BH257" s="161">
        <f t="shared" si="57"/>
        <v>0</v>
      </c>
      <c r="BI257" s="161">
        <f t="shared" si="58"/>
        <v>0</v>
      </c>
      <c r="BJ257" s="16" t="s">
        <v>85</v>
      </c>
      <c r="BK257" s="162">
        <f t="shared" si="59"/>
        <v>335.18</v>
      </c>
      <c r="BL257" s="16" t="s">
        <v>216</v>
      </c>
      <c r="BM257" s="160" t="s">
        <v>2424</v>
      </c>
    </row>
    <row r="258" spans="2:65" s="28" customFormat="1" ht="24.15" customHeight="1">
      <c r="B258" s="149"/>
      <c r="C258" s="150" t="s">
        <v>806</v>
      </c>
      <c r="D258" s="150" t="s">
        <v>151</v>
      </c>
      <c r="E258" s="151" t="s">
        <v>2425</v>
      </c>
      <c r="F258" s="152" t="s">
        <v>2426</v>
      </c>
      <c r="G258" s="153" t="s">
        <v>250</v>
      </c>
      <c r="H258" s="154">
        <v>22</v>
      </c>
      <c r="I258" s="154">
        <v>6.42</v>
      </c>
      <c r="J258" s="154">
        <f t="shared" si="50"/>
        <v>141.24</v>
      </c>
      <c r="K258" s="155"/>
      <c r="L258" s="29"/>
      <c r="M258" s="156"/>
      <c r="N258" s="157" t="s">
        <v>38</v>
      </c>
      <c r="O258" s="158">
        <v>0.252</v>
      </c>
      <c r="P258" s="158">
        <f t="shared" si="51"/>
        <v>5.5440000000000005</v>
      </c>
      <c r="Q258" s="158">
        <v>0</v>
      </c>
      <c r="R258" s="158">
        <f t="shared" si="52"/>
        <v>0</v>
      </c>
      <c r="S258" s="158">
        <v>0</v>
      </c>
      <c r="T258" s="159">
        <f t="shared" si="53"/>
        <v>0</v>
      </c>
      <c r="AR258" s="160" t="s">
        <v>216</v>
      </c>
      <c r="AT258" s="160" t="s">
        <v>151</v>
      </c>
      <c r="AU258" s="160" t="s">
        <v>85</v>
      </c>
      <c r="AY258" s="16" t="s">
        <v>149</v>
      </c>
      <c r="BE258" s="161">
        <f t="shared" si="54"/>
        <v>0</v>
      </c>
      <c r="BF258" s="161">
        <f t="shared" si="55"/>
        <v>141.24</v>
      </c>
      <c r="BG258" s="161">
        <f t="shared" si="56"/>
        <v>0</v>
      </c>
      <c r="BH258" s="161">
        <f t="shared" si="57"/>
        <v>0</v>
      </c>
      <c r="BI258" s="161">
        <f t="shared" si="58"/>
        <v>0</v>
      </c>
      <c r="BJ258" s="16" t="s">
        <v>85</v>
      </c>
      <c r="BK258" s="162">
        <f t="shared" si="59"/>
        <v>141.24</v>
      </c>
      <c r="BL258" s="16" t="s">
        <v>216</v>
      </c>
      <c r="BM258" s="160" t="s">
        <v>2427</v>
      </c>
    </row>
    <row r="259" spans="2:65" s="28" customFormat="1" ht="24.15" customHeight="1">
      <c r="B259" s="149"/>
      <c r="C259" s="150" t="s">
        <v>810</v>
      </c>
      <c r="D259" s="150" t="s">
        <v>151</v>
      </c>
      <c r="E259" s="151" t="s">
        <v>2428</v>
      </c>
      <c r="F259" s="152" t="s">
        <v>2429</v>
      </c>
      <c r="G259" s="153" t="s">
        <v>250</v>
      </c>
      <c r="H259" s="154">
        <v>18</v>
      </c>
      <c r="I259" s="154">
        <v>12.45</v>
      </c>
      <c r="J259" s="154">
        <f t="shared" si="50"/>
        <v>224.1</v>
      </c>
      <c r="K259" s="155"/>
      <c r="L259" s="29"/>
      <c r="M259" s="156"/>
      <c r="N259" s="157" t="s">
        <v>38</v>
      </c>
      <c r="O259" s="158">
        <v>0.48899999999999999</v>
      </c>
      <c r="P259" s="158">
        <f t="shared" si="51"/>
        <v>8.8019999999999996</v>
      </c>
      <c r="Q259" s="158">
        <v>0</v>
      </c>
      <c r="R259" s="158">
        <f t="shared" si="52"/>
        <v>0</v>
      </c>
      <c r="S259" s="158">
        <v>0</v>
      </c>
      <c r="T259" s="159">
        <f t="shared" si="53"/>
        <v>0</v>
      </c>
      <c r="AR259" s="160" t="s">
        <v>216</v>
      </c>
      <c r="AT259" s="160" t="s">
        <v>151</v>
      </c>
      <c r="AU259" s="160" t="s">
        <v>85</v>
      </c>
      <c r="AY259" s="16" t="s">
        <v>149</v>
      </c>
      <c r="BE259" s="161">
        <f t="shared" si="54"/>
        <v>0</v>
      </c>
      <c r="BF259" s="161">
        <f t="shared" si="55"/>
        <v>224.1</v>
      </c>
      <c r="BG259" s="161">
        <f t="shared" si="56"/>
        <v>0</v>
      </c>
      <c r="BH259" s="161">
        <f t="shared" si="57"/>
        <v>0</v>
      </c>
      <c r="BI259" s="161">
        <f t="shared" si="58"/>
        <v>0</v>
      </c>
      <c r="BJ259" s="16" t="s">
        <v>85</v>
      </c>
      <c r="BK259" s="162">
        <f t="shared" si="59"/>
        <v>224.1</v>
      </c>
      <c r="BL259" s="16" t="s">
        <v>216</v>
      </c>
      <c r="BM259" s="160" t="s">
        <v>2430</v>
      </c>
    </row>
    <row r="260" spans="2:65" s="28" customFormat="1" ht="21.75" customHeight="1">
      <c r="B260" s="149"/>
      <c r="C260" s="150" t="s">
        <v>814</v>
      </c>
      <c r="D260" s="150" t="s">
        <v>151</v>
      </c>
      <c r="E260" s="151" t="s">
        <v>2431</v>
      </c>
      <c r="F260" s="152" t="s">
        <v>2432</v>
      </c>
      <c r="G260" s="153" t="s">
        <v>250</v>
      </c>
      <c r="H260" s="154">
        <v>3</v>
      </c>
      <c r="I260" s="154">
        <v>15.96</v>
      </c>
      <c r="J260" s="154">
        <f t="shared" si="50"/>
        <v>47.88</v>
      </c>
      <c r="K260" s="155"/>
      <c r="L260" s="29"/>
      <c r="M260" s="156"/>
      <c r="N260" s="157" t="s">
        <v>38</v>
      </c>
      <c r="O260" s="158">
        <v>0.62072000000000005</v>
      </c>
      <c r="P260" s="158">
        <f t="shared" si="51"/>
        <v>1.8621600000000003</v>
      </c>
      <c r="Q260" s="158">
        <v>2.5939999999999999E-5</v>
      </c>
      <c r="R260" s="158">
        <f t="shared" si="52"/>
        <v>7.7819999999999997E-5</v>
      </c>
      <c r="S260" s="158">
        <v>0</v>
      </c>
      <c r="T260" s="159">
        <f t="shared" si="53"/>
        <v>0</v>
      </c>
      <c r="AR260" s="160" t="s">
        <v>216</v>
      </c>
      <c r="AT260" s="160" t="s">
        <v>151</v>
      </c>
      <c r="AU260" s="160" t="s">
        <v>85</v>
      </c>
      <c r="AY260" s="16" t="s">
        <v>149</v>
      </c>
      <c r="BE260" s="161">
        <f t="shared" si="54"/>
        <v>0</v>
      </c>
      <c r="BF260" s="161">
        <f t="shared" si="55"/>
        <v>47.88</v>
      </c>
      <c r="BG260" s="161">
        <f t="shared" si="56"/>
        <v>0</v>
      </c>
      <c r="BH260" s="161">
        <f t="shared" si="57"/>
        <v>0</v>
      </c>
      <c r="BI260" s="161">
        <f t="shared" si="58"/>
        <v>0</v>
      </c>
      <c r="BJ260" s="16" t="s">
        <v>85</v>
      </c>
      <c r="BK260" s="162">
        <f t="shared" si="59"/>
        <v>47.88</v>
      </c>
      <c r="BL260" s="16" t="s">
        <v>216</v>
      </c>
      <c r="BM260" s="160" t="s">
        <v>2433</v>
      </c>
    </row>
    <row r="261" spans="2:65" s="28" customFormat="1" ht="24.15" customHeight="1">
      <c r="B261" s="149"/>
      <c r="C261" s="167" t="s">
        <v>818</v>
      </c>
      <c r="D261" s="167" t="s">
        <v>431</v>
      </c>
      <c r="E261" s="168" t="s">
        <v>2434</v>
      </c>
      <c r="F261" s="169" t="s">
        <v>2435</v>
      </c>
      <c r="G261" s="170" t="s">
        <v>250</v>
      </c>
      <c r="H261" s="171">
        <v>3</v>
      </c>
      <c r="I261" s="171">
        <v>139.01</v>
      </c>
      <c r="J261" s="171">
        <f t="shared" si="50"/>
        <v>417.03</v>
      </c>
      <c r="K261" s="172"/>
      <c r="L261" s="173"/>
      <c r="M261" s="174"/>
      <c r="N261" s="175" t="s">
        <v>38</v>
      </c>
      <c r="O261" s="158">
        <v>0</v>
      </c>
      <c r="P261" s="158">
        <f t="shared" si="51"/>
        <v>0</v>
      </c>
      <c r="Q261" s="158">
        <v>0</v>
      </c>
      <c r="R261" s="158">
        <f t="shared" si="52"/>
        <v>0</v>
      </c>
      <c r="S261" s="158">
        <v>0</v>
      </c>
      <c r="T261" s="159">
        <f t="shared" si="53"/>
        <v>0</v>
      </c>
      <c r="AR261" s="160" t="s">
        <v>280</v>
      </c>
      <c r="AT261" s="160" t="s">
        <v>431</v>
      </c>
      <c r="AU261" s="160" t="s">
        <v>85</v>
      </c>
      <c r="AY261" s="16" t="s">
        <v>149</v>
      </c>
      <c r="BE261" s="161">
        <f t="shared" si="54"/>
        <v>0</v>
      </c>
      <c r="BF261" s="161">
        <f t="shared" si="55"/>
        <v>417.03</v>
      </c>
      <c r="BG261" s="161">
        <f t="shared" si="56"/>
        <v>0</v>
      </c>
      <c r="BH261" s="161">
        <f t="shared" si="57"/>
        <v>0</v>
      </c>
      <c r="BI261" s="161">
        <f t="shared" si="58"/>
        <v>0</v>
      </c>
      <c r="BJ261" s="16" t="s">
        <v>85</v>
      </c>
      <c r="BK261" s="162">
        <f t="shared" si="59"/>
        <v>417.03</v>
      </c>
      <c r="BL261" s="16" t="s">
        <v>216</v>
      </c>
      <c r="BM261" s="160" t="s">
        <v>2436</v>
      </c>
    </row>
    <row r="262" spans="2:65" s="28" customFormat="1" ht="16.5" customHeight="1">
      <c r="B262" s="149"/>
      <c r="C262" s="167" t="s">
        <v>820</v>
      </c>
      <c r="D262" s="167" t="s">
        <v>431</v>
      </c>
      <c r="E262" s="168" t="s">
        <v>2437</v>
      </c>
      <c r="F262" s="169" t="s">
        <v>2438</v>
      </c>
      <c r="G262" s="170" t="s">
        <v>250</v>
      </c>
      <c r="H262" s="171">
        <v>3</v>
      </c>
      <c r="I262" s="171">
        <v>204</v>
      </c>
      <c r="J262" s="171">
        <f t="shared" si="50"/>
        <v>612</v>
      </c>
      <c r="K262" s="172"/>
      <c r="L262" s="173"/>
      <c r="M262" s="174"/>
      <c r="N262" s="175" t="s">
        <v>38</v>
      </c>
      <c r="O262" s="158">
        <v>0</v>
      </c>
      <c r="P262" s="158">
        <f t="shared" si="51"/>
        <v>0</v>
      </c>
      <c r="Q262" s="158">
        <v>0</v>
      </c>
      <c r="R262" s="158">
        <f t="shared" si="52"/>
        <v>0</v>
      </c>
      <c r="S262" s="158">
        <v>0</v>
      </c>
      <c r="T262" s="159">
        <f t="shared" si="53"/>
        <v>0</v>
      </c>
      <c r="AR262" s="160" t="s">
        <v>280</v>
      </c>
      <c r="AT262" s="160" t="s">
        <v>431</v>
      </c>
      <c r="AU262" s="160" t="s">
        <v>85</v>
      </c>
      <c r="AY262" s="16" t="s">
        <v>149</v>
      </c>
      <c r="BE262" s="161">
        <f t="shared" si="54"/>
        <v>0</v>
      </c>
      <c r="BF262" s="161">
        <f t="shared" si="55"/>
        <v>612</v>
      </c>
      <c r="BG262" s="161">
        <f t="shared" si="56"/>
        <v>0</v>
      </c>
      <c r="BH262" s="161">
        <f t="shared" si="57"/>
        <v>0</v>
      </c>
      <c r="BI262" s="161">
        <f t="shared" si="58"/>
        <v>0</v>
      </c>
      <c r="BJ262" s="16" t="s">
        <v>85</v>
      </c>
      <c r="BK262" s="162">
        <f t="shared" si="59"/>
        <v>612</v>
      </c>
      <c r="BL262" s="16" t="s">
        <v>216</v>
      </c>
      <c r="BM262" s="160" t="s">
        <v>2439</v>
      </c>
    </row>
    <row r="263" spans="2:65" s="28" customFormat="1" ht="24.15" customHeight="1">
      <c r="B263" s="149"/>
      <c r="C263" s="150" t="s">
        <v>824</v>
      </c>
      <c r="D263" s="150" t="s">
        <v>151</v>
      </c>
      <c r="E263" s="151" t="s">
        <v>2440</v>
      </c>
      <c r="F263" s="152" t="s">
        <v>2441</v>
      </c>
      <c r="G263" s="153" t="s">
        <v>727</v>
      </c>
      <c r="H263" s="154">
        <v>94.429000000000002</v>
      </c>
      <c r="I263" s="154">
        <v>1.6</v>
      </c>
      <c r="J263" s="154">
        <f t="shared" si="50"/>
        <v>151.08600000000001</v>
      </c>
      <c r="K263" s="155"/>
      <c r="L263" s="29"/>
      <c r="M263" s="156"/>
      <c r="N263" s="157" t="s">
        <v>38</v>
      </c>
      <c r="O263" s="158">
        <v>0</v>
      </c>
      <c r="P263" s="158">
        <f t="shared" si="51"/>
        <v>0</v>
      </c>
      <c r="Q263" s="158">
        <v>0</v>
      </c>
      <c r="R263" s="158">
        <f t="shared" si="52"/>
        <v>0</v>
      </c>
      <c r="S263" s="158">
        <v>0</v>
      </c>
      <c r="T263" s="159">
        <f t="shared" si="53"/>
        <v>0</v>
      </c>
      <c r="AR263" s="160" t="s">
        <v>216</v>
      </c>
      <c r="AT263" s="160" t="s">
        <v>151</v>
      </c>
      <c r="AU263" s="160" t="s">
        <v>85</v>
      </c>
      <c r="AY263" s="16" t="s">
        <v>149</v>
      </c>
      <c r="BE263" s="161">
        <f t="shared" si="54"/>
        <v>0</v>
      </c>
      <c r="BF263" s="161">
        <f t="shared" si="55"/>
        <v>151.08600000000001</v>
      </c>
      <c r="BG263" s="161">
        <f t="shared" si="56"/>
        <v>0</v>
      </c>
      <c r="BH263" s="161">
        <f t="shared" si="57"/>
        <v>0</v>
      </c>
      <c r="BI263" s="161">
        <f t="shared" si="58"/>
        <v>0</v>
      </c>
      <c r="BJ263" s="16" t="s">
        <v>85</v>
      </c>
      <c r="BK263" s="162">
        <f t="shared" si="59"/>
        <v>151.08600000000001</v>
      </c>
      <c r="BL263" s="16" t="s">
        <v>216</v>
      </c>
      <c r="BM263" s="160" t="s">
        <v>2442</v>
      </c>
    </row>
    <row r="264" spans="2:65" s="137" customFormat="1" ht="22.8" customHeight="1">
      <c r="B264" s="138"/>
      <c r="D264" s="139" t="s">
        <v>71</v>
      </c>
      <c r="E264" s="147" t="s">
        <v>2443</v>
      </c>
      <c r="F264" s="147" t="s">
        <v>2444</v>
      </c>
      <c r="J264" s="148">
        <f>BK264</f>
        <v>17266.600000000002</v>
      </c>
      <c r="L264" s="138"/>
      <c r="M264" s="142"/>
      <c r="P264" s="143">
        <f>SUM(P265:P273)</f>
        <v>0</v>
      </c>
      <c r="R264" s="143">
        <f>SUM(R265:R273)</f>
        <v>0.30231999999999998</v>
      </c>
      <c r="T264" s="144">
        <f>SUM(T265:T273)</f>
        <v>0</v>
      </c>
      <c r="AR264" s="139" t="s">
        <v>85</v>
      </c>
      <c r="AT264" s="145" t="s">
        <v>71</v>
      </c>
      <c r="AU264" s="145" t="s">
        <v>79</v>
      </c>
      <c r="AY264" s="139" t="s">
        <v>149</v>
      </c>
      <c r="BK264" s="146">
        <f>SUM(BK265:BK273)</f>
        <v>17266.600000000002</v>
      </c>
    </row>
    <row r="265" spans="2:65" s="28" customFormat="1" ht="16.5" customHeight="1">
      <c r="B265" s="149"/>
      <c r="C265" s="167" t="s">
        <v>828</v>
      </c>
      <c r="D265" s="167" t="s">
        <v>431</v>
      </c>
      <c r="E265" s="168" t="s">
        <v>2445</v>
      </c>
      <c r="F265" s="169" t="s">
        <v>2446</v>
      </c>
      <c r="G265" s="170" t="s">
        <v>159</v>
      </c>
      <c r="H265" s="171">
        <v>46</v>
      </c>
      <c r="I265" s="171">
        <v>86.08</v>
      </c>
      <c r="J265" s="171">
        <f t="shared" ref="J265:J273" si="60">ROUND(I265*H265,3)</f>
        <v>3959.68</v>
      </c>
      <c r="K265" s="172"/>
      <c r="L265" s="173"/>
      <c r="M265" s="174"/>
      <c r="N265" s="175" t="s">
        <v>38</v>
      </c>
      <c r="O265" s="158">
        <v>0</v>
      </c>
      <c r="P265" s="158">
        <f t="shared" ref="P265:P273" si="61">O265*H265</f>
        <v>0</v>
      </c>
      <c r="Q265" s="158">
        <v>3.4199999999999999E-3</v>
      </c>
      <c r="R265" s="158">
        <f t="shared" ref="R265:R273" si="62">Q265*H265</f>
        <v>0.15731999999999999</v>
      </c>
      <c r="S265" s="158">
        <v>0</v>
      </c>
      <c r="T265" s="159">
        <f t="shared" ref="T265:T273" si="63">S265*H265</f>
        <v>0</v>
      </c>
      <c r="AR265" s="160" t="s">
        <v>280</v>
      </c>
      <c r="AT265" s="160" t="s">
        <v>431</v>
      </c>
      <c r="AU265" s="160" t="s">
        <v>85</v>
      </c>
      <c r="AY265" s="16" t="s">
        <v>149</v>
      </c>
      <c r="BE265" s="161">
        <f t="shared" ref="BE265:BE273" si="64">IF(N265="základná",J265,0)</f>
        <v>0</v>
      </c>
      <c r="BF265" s="161">
        <f t="shared" ref="BF265:BF273" si="65">IF(N265="znížená",J265,0)</f>
        <v>3959.68</v>
      </c>
      <c r="BG265" s="161">
        <f t="shared" ref="BG265:BG273" si="66">IF(N265="zákl. prenesená",J265,0)</f>
        <v>0</v>
      </c>
      <c r="BH265" s="161">
        <f t="shared" ref="BH265:BH273" si="67">IF(N265="zníž. prenesená",J265,0)</f>
        <v>0</v>
      </c>
      <c r="BI265" s="161">
        <f t="shared" ref="BI265:BI273" si="68">IF(N265="nulová",J265,0)</f>
        <v>0</v>
      </c>
      <c r="BJ265" s="16" t="s">
        <v>85</v>
      </c>
      <c r="BK265" s="162">
        <f t="shared" ref="BK265:BK273" si="69">ROUND(I265*H265,3)</f>
        <v>3959.68</v>
      </c>
      <c r="BL265" s="16" t="s">
        <v>216</v>
      </c>
      <c r="BM265" s="160" t="s">
        <v>2447</v>
      </c>
    </row>
    <row r="266" spans="2:65" s="28" customFormat="1" ht="24.15" customHeight="1">
      <c r="B266" s="149"/>
      <c r="C266" s="167" t="s">
        <v>832</v>
      </c>
      <c r="D266" s="167" t="s">
        <v>431</v>
      </c>
      <c r="E266" s="168" t="s">
        <v>2448</v>
      </c>
      <c r="F266" s="169" t="s">
        <v>2449</v>
      </c>
      <c r="G266" s="170" t="s">
        <v>250</v>
      </c>
      <c r="H266" s="171">
        <v>8</v>
      </c>
      <c r="I266" s="171">
        <v>545.94000000000005</v>
      </c>
      <c r="J266" s="171">
        <f t="shared" si="60"/>
        <v>4367.5200000000004</v>
      </c>
      <c r="K266" s="172"/>
      <c r="L266" s="173"/>
      <c r="M266" s="174"/>
      <c r="N266" s="175" t="s">
        <v>38</v>
      </c>
      <c r="O266" s="158">
        <v>0</v>
      </c>
      <c r="P266" s="158">
        <f t="shared" si="61"/>
        <v>0</v>
      </c>
      <c r="Q266" s="158">
        <v>1.2E-2</v>
      </c>
      <c r="R266" s="158">
        <f t="shared" si="62"/>
        <v>9.6000000000000002E-2</v>
      </c>
      <c r="S266" s="158">
        <v>0</v>
      </c>
      <c r="T266" s="159">
        <f t="shared" si="63"/>
        <v>0</v>
      </c>
      <c r="AR266" s="160" t="s">
        <v>280</v>
      </c>
      <c r="AT266" s="160" t="s">
        <v>431</v>
      </c>
      <c r="AU266" s="160" t="s">
        <v>85</v>
      </c>
      <c r="AY266" s="16" t="s">
        <v>149</v>
      </c>
      <c r="BE266" s="161">
        <f t="shared" si="64"/>
        <v>0</v>
      </c>
      <c r="BF266" s="161">
        <f t="shared" si="65"/>
        <v>4367.5200000000004</v>
      </c>
      <c r="BG266" s="161">
        <f t="shared" si="66"/>
        <v>0</v>
      </c>
      <c r="BH266" s="161">
        <f t="shared" si="67"/>
        <v>0</v>
      </c>
      <c r="BI266" s="161">
        <f t="shared" si="68"/>
        <v>0</v>
      </c>
      <c r="BJ266" s="16" t="s">
        <v>85</v>
      </c>
      <c r="BK266" s="162">
        <f t="shared" si="69"/>
        <v>4367.5200000000004</v>
      </c>
      <c r="BL266" s="16" t="s">
        <v>216</v>
      </c>
      <c r="BM266" s="160" t="s">
        <v>2450</v>
      </c>
    </row>
    <row r="267" spans="2:65" s="28" customFormat="1" ht="16.5" customHeight="1">
      <c r="B267" s="149"/>
      <c r="C267" s="167" t="s">
        <v>838</v>
      </c>
      <c r="D267" s="167" t="s">
        <v>431</v>
      </c>
      <c r="E267" s="168" t="s">
        <v>2451</v>
      </c>
      <c r="F267" s="169" t="s">
        <v>2452</v>
      </c>
      <c r="G267" s="170" t="s">
        <v>250</v>
      </c>
      <c r="H267" s="171">
        <v>8</v>
      </c>
      <c r="I267" s="171">
        <v>242.13</v>
      </c>
      <c r="J267" s="171">
        <f t="shared" si="60"/>
        <v>1937.04</v>
      </c>
      <c r="K267" s="172"/>
      <c r="L267" s="173"/>
      <c r="M267" s="174"/>
      <c r="N267" s="175" t="s">
        <v>38</v>
      </c>
      <c r="O267" s="158">
        <v>0</v>
      </c>
      <c r="P267" s="158">
        <f t="shared" si="61"/>
        <v>0</v>
      </c>
      <c r="Q267" s="158">
        <v>3.8E-3</v>
      </c>
      <c r="R267" s="158">
        <f t="shared" si="62"/>
        <v>3.04E-2</v>
      </c>
      <c r="S267" s="158">
        <v>0</v>
      </c>
      <c r="T267" s="159">
        <f t="shared" si="63"/>
        <v>0</v>
      </c>
      <c r="AR267" s="160" t="s">
        <v>280</v>
      </c>
      <c r="AT267" s="160" t="s">
        <v>431</v>
      </c>
      <c r="AU267" s="160" t="s">
        <v>85</v>
      </c>
      <c r="AY267" s="16" t="s">
        <v>149</v>
      </c>
      <c r="BE267" s="161">
        <f t="shared" si="64"/>
        <v>0</v>
      </c>
      <c r="BF267" s="161">
        <f t="shared" si="65"/>
        <v>1937.04</v>
      </c>
      <c r="BG267" s="161">
        <f t="shared" si="66"/>
        <v>0</v>
      </c>
      <c r="BH267" s="161">
        <f t="shared" si="67"/>
        <v>0</v>
      </c>
      <c r="BI267" s="161">
        <f t="shared" si="68"/>
        <v>0</v>
      </c>
      <c r="BJ267" s="16" t="s">
        <v>85</v>
      </c>
      <c r="BK267" s="162">
        <f t="shared" si="69"/>
        <v>1937.04</v>
      </c>
      <c r="BL267" s="16" t="s">
        <v>216</v>
      </c>
      <c r="BM267" s="160" t="s">
        <v>2453</v>
      </c>
    </row>
    <row r="268" spans="2:65" s="28" customFormat="1" ht="16.5" customHeight="1">
      <c r="B268" s="149"/>
      <c r="C268" s="167" t="s">
        <v>843</v>
      </c>
      <c r="D268" s="167" t="s">
        <v>431</v>
      </c>
      <c r="E268" s="168" t="s">
        <v>2454</v>
      </c>
      <c r="F268" s="169" t="s">
        <v>2455</v>
      </c>
      <c r="G268" s="170" t="s">
        <v>250</v>
      </c>
      <c r="H268" s="171">
        <v>16</v>
      </c>
      <c r="I268" s="171">
        <v>45.07</v>
      </c>
      <c r="J268" s="171">
        <f t="shared" si="60"/>
        <v>721.12</v>
      </c>
      <c r="K268" s="172"/>
      <c r="L268" s="173"/>
      <c r="M268" s="174"/>
      <c r="N268" s="175" t="s">
        <v>38</v>
      </c>
      <c r="O268" s="158">
        <v>0</v>
      </c>
      <c r="P268" s="158">
        <f t="shared" si="61"/>
        <v>0</v>
      </c>
      <c r="Q268" s="158">
        <v>5.6999999999999998E-4</v>
      </c>
      <c r="R268" s="158">
        <f t="shared" si="62"/>
        <v>9.1199999999999996E-3</v>
      </c>
      <c r="S268" s="158">
        <v>0</v>
      </c>
      <c r="T268" s="159">
        <f t="shared" si="63"/>
        <v>0</v>
      </c>
      <c r="AR268" s="160" t="s">
        <v>280</v>
      </c>
      <c r="AT268" s="160" t="s">
        <v>431</v>
      </c>
      <c r="AU268" s="160" t="s">
        <v>85</v>
      </c>
      <c r="AY268" s="16" t="s">
        <v>149</v>
      </c>
      <c r="BE268" s="161">
        <f t="shared" si="64"/>
        <v>0</v>
      </c>
      <c r="BF268" s="161">
        <f t="shared" si="65"/>
        <v>721.12</v>
      </c>
      <c r="BG268" s="161">
        <f t="shared" si="66"/>
        <v>0</v>
      </c>
      <c r="BH268" s="161">
        <f t="shared" si="67"/>
        <v>0</v>
      </c>
      <c r="BI268" s="161">
        <f t="shared" si="68"/>
        <v>0</v>
      </c>
      <c r="BJ268" s="16" t="s">
        <v>85</v>
      </c>
      <c r="BK268" s="162">
        <f t="shared" si="69"/>
        <v>721.12</v>
      </c>
      <c r="BL268" s="16" t="s">
        <v>216</v>
      </c>
      <c r="BM268" s="160" t="s">
        <v>2456</v>
      </c>
    </row>
    <row r="269" spans="2:65" s="28" customFormat="1" ht="21.75" customHeight="1">
      <c r="B269" s="149"/>
      <c r="C269" s="167" t="s">
        <v>847</v>
      </c>
      <c r="D269" s="167" t="s">
        <v>431</v>
      </c>
      <c r="E269" s="168" t="s">
        <v>2457</v>
      </c>
      <c r="F269" s="169" t="s">
        <v>2458</v>
      </c>
      <c r="G269" s="170" t="s">
        <v>250</v>
      </c>
      <c r="H269" s="171">
        <v>4</v>
      </c>
      <c r="I269" s="171">
        <v>39.31</v>
      </c>
      <c r="J269" s="171">
        <f t="shared" si="60"/>
        <v>157.24</v>
      </c>
      <c r="K269" s="172"/>
      <c r="L269" s="173"/>
      <c r="M269" s="174"/>
      <c r="N269" s="175" t="s">
        <v>38</v>
      </c>
      <c r="O269" s="158">
        <v>0</v>
      </c>
      <c r="P269" s="158">
        <f t="shared" si="61"/>
        <v>0</v>
      </c>
      <c r="Q269" s="158">
        <v>5.1000000000000004E-4</v>
      </c>
      <c r="R269" s="158">
        <f t="shared" si="62"/>
        <v>2.0400000000000001E-3</v>
      </c>
      <c r="S269" s="158">
        <v>0</v>
      </c>
      <c r="T269" s="159">
        <f t="shared" si="63"/>
        <v>0</v>
      </c>
      <c r="AR269" s="160" t="s">
        <v>280</v>
      </c>
      <c r="AT269" s="160" t="s">
        <v>431</v>
      </c>
      <c r="AU269" s="160" t="s">
        <v>85</v>
      </c>
      <c r="AY269" s="16" t="s">
        <v>149</v>
      </c>
      <c r="BE269" s="161">
        <f t="shared" si="64"/>
        <v>0</v>
      </c>
      <c r="BF269" s="161">
        <f t="shared" si="65"/>
        <v>157.24</v>
      </c>
      <c r="BG269" s="161">
        <f t="shared" si="66"/>
        <v>0</v>
      </c>
      <c r="BH269" s="161">
        <f t="shared" si="67"/>
        <v>0</v>
      </c>
      <c r="BI269" s="161">
        <f t="shared" si="68"/>
        <v>0</v>
      </c>
      <c r="BJ269" s="16" t="s">
        <v>85</v>
      </c>
      <c r="BK269" s="162">
        <f t="shared" si="69"/>
        <v>157.24</v>
      </c>
      <c r="BL269" s="16" t="s">
        <v>216</v>
      </c>
      <c r="BM269" s="160" t="s">
        <v>2459</v>
      </c>
    </row>
    <row r="270" spans="2:65" s="28" customFormat="1" ht="16.5" customHeight="1">
      <c r="B270" s="149"/>
      <c r="C270" s="167" t="s">
        <v>851</v>
      </c>
      <c r="D270" s="167" t="s">
        <v>431</v>
      </c>
      <c r="E270" s="168" t="s">
        <v>2460</v>
      </c>
      <c r="F270" s="169" t="s">
        <v>2461</v>
      </c>
      <c r="G270" s="170" t="s">
        <v>250</v>
      </c>
      <c r="H270" s="171">
        <v>20</v>
      </c>
      <c r="I270" s="171">
        <v>10.88</v>
      </c>
      <c r="J270" s="171">
        <f t="shared" si="60"/>
        <v>217.6</v>
      </c>
      <c r="K270" s="172"/>
      <c r="L270" s="173"/>
      <c r="M270" s="174"/>
      <c r="N270" s="175" t="s">
        <v>38</v>
      </c>
      <c r="O270" s="158">
        <v>0</v>
      </c>
      <c r="P270" s="158">
        <f t="shared" si="61"/>
        <v>0</v>
      </c>
      <c r="Q270" s="158">
        <v>2.5999999999999998E-4</v>
      </c>
      <c r="R270" s="158">
        <f t="shared" si="62"/>
        <v>5.1999999999999998E-3</v>
      </c>
      <c r="S270" s="158">
        <v>0</v>
      </c>
      <c r="T270" s="159">
        <f t="shared" si="63"/>
        <v>0</v>
      </c>
      <c r="AR270" s="160" t="s">
        <v>280</v>
      </c>
      <c r="AT270" s="160" t="s">
        <v>431</v>
      </c>
      <c r="AU270" s="160" t="s">
        <v>85</v>
      </c>
      <c r="AY270" s="16" t="s">
        <v>149</v>
      </c>
      <c r="BE270" s="161">
        <f t="shared" si="64"/>
        <v>0</v>
      </c>
      <c r="BF270" s="161">
        <f t="shared" si="65"/>
        <v>217.6</v>
      </c>
      <c r="BG270" s="161">
        <f t="shared" si="66"/>
        <v>0</v>
      </c>
      <c r="BH270" s="161">
        <f t="shared" si="67"/>
        <v>0</v>
      </c>
      <c r="BI270" s="161">
        <f t="shared" si="68"/>
        <v>0</v>
      </c>
      <c r="BJ270" s="16" t="s">
        <v>85</v>
      </c>
      <c r="BK270" s="162">
        <f t="shared" si="69"/>
        <v>217.6</v>
      </c>
      <c r="BL270" s="16" t="s">
        <v>216</v>
      </c>
      <c r="BM270" s="160" t="s">
        <v>2462</v>
      </c>
    </row>
    <row r="271" spans="2:65" s="28" customFormat="1" ht="16.5" customHeight="1">
      <c r="B271" s="149"/>
      <c r="C271" s="167" t="s">
        <v>855</v>
      </c>
      <c r="D271" s="167" t="s">
        <v>431</v>
      </c>
      <c r="E271" s="168" t="s">
        <v>2463</v>
      </c>
      <c r="F271" s="169" t="s">
        <v>2464</v>
      </c>
      <c r="G271" s="170" t="s">
        <v>250</v>
      </c>
      <c r="H271" s="171">
        <v>4</v>
      </c>
      <c r="I271" s="171">
        <v>128.28</v>
      </c>
      <c r="J271" s="171">
        <f t="shared" si="60"/>
        <v>513.12</v>
      </c>
      <c r="K271" s="172"/>
      <c r="L271" s="173"/>
      <c r="M271" s="174"/>
      <c r="N271" s="175" t="s">
        <v>38</v>
      </c>
      <c r="O271" s="158">
        <v>0</v>
      </c>
      <c r="P271" s="158">
        <f t="shared" si="61"/>
        <v>0</v>
      </c>
      <c r="Q271" s="158">
        <v>1.3999999999999999E-4</v>
      </c>
      <c r="R271" s="158">
        <f t="shared" si="62"/>
        <v>5.5999999999999995E-4</v>
      </c>
      <c r="S271" s="158">
        <v>0</v>
      </c>
      <c r="T271" s="159">
        <f t="shared" si="63"/>
        <v>0</v>
      </c>
      <c r="AR271" s="160" t="s">
        <v>280</v>
      </c>
      <c r="AT271" s="160" t="s">
        <v>431</v>
      </c>
      <c r="AU271" s="160" t="s">
        <v>85</v>
      </c>
      <c r="AY271" s="16" t="s">
        <v>149</v>
      </c>
      <c r="BE271" s="161">
        <f t="shared" si="64"/>
        <v>0</v>
      </c>
      <c r="BF271" s="161">
        <f t="shared" si="65"/>
        <v>513.12</v>
      </c>
      <c r="BG271" s="161">
        <f t="shared" si="66"/>
        <v>0</v>
      </c>
      <c r="BH271" s="161">
        <f t="shared" si="67"/>
        <v>0</v>
      </c>
      <c r="BI271" s="161">
        <f t="shared" si="68"/>
        <v>0</v>
      </c>
      <c r="BJ271" s="16" t="s">
        <v>85</v>
      </c>
      <c r="BK271" s="162">
        <f t="shared" si="69"/>
        <v>513.12</v>
      </c>
      <c r="BL271" s="16" t="s">
        <v>216</v>
      </c>
      <c r="BM271" s="160" t="s">
        <v>2465</v>
      </c>
    </row>
    <row r="272" spans="2:65" s="28" customFormat="1" ht="16.5" customHeight="1">
      <c r="B272" s="149"/>
      <c r="C272" s="167" t="s">
        <v>861</v>
      </c>
      <c r="D272" s="167" t="s">
        <v>431</v>
      </c>
      <c r="E272" s="168" t="s">
        <v>2466</v>
      </c>
      <c r="F272" s="169" t="s">
        <v>2467</v>
      </c>
      <c r="G272" s="170" t="s">
        <v>250</v>
      </c>
      <c r="H272" s="171">
        <v>12</v>
      </c>
      <c r="I272" s="171">
        <v>23</v>
      </c>
      <c r="J272" s="171">
        <f t="shared" si="60"/>
        <v>276</v>
      </c>
      <c r="K272" s="172"/>
      <c r="L272" s="173"/>
      <c r="M272" s="174"/>
      <c r="N272" s="175" t="s">
        <v>38</v>
      </c>
      <c r="O272" s="158">
        <v>0</v>
      </c>
      <c r="P272" s="158">
        <f t="shared" si="61"/>
        <v>0</v>
      </c>
      <c r="Q272" s="158">
        <v>1.3999999999999999E-4</v>
      </c>
      <c r="R272" s="158">
        <f t="shared" si="62"/>
        <v>1.6799999999999999E-3</v>
      </c>
      <c r="S272" s="158">
        <v>0</v>
      </c>
      <c r="T272" s="159">
        <f t="shared" si="63"/>
        <v>0</v>
      </c>
      <c r="AR272" s="160" t="s">
        <v>280</v>
      </c>
      <c r="AT272" s="160" t="s">
        <v>431</v>
      </c>
      <c r="AU272" s="160" t="s">
        <v>85</v>
      </c>
      <c r="AY272" s="16" t="s">
        <v>149</v>
      </c>
      <c r="BE272" s="161">
        <f t="shared" si="64"/>
        <v>0</v>
      </c>
      <c r="BF272" s="161">
        <f t="shared" si="65"/>
        <v>276</v>
      </c>
      <c r="BG272" s="161">
        <f t="shared" si="66"/>
        <v>0</v>
      </c>
      <c r="BH272" s="161">
        <f t="shared" si="67"/>
        <v>0</v>
      </c>
      <c r="BI272" s="161">
        <f t="shared" si="68"/>
        <v>0</v>
      </c>
      <c r="BJ272" s="16" t="s">
        <v>85</v>
      </c>
      <c r="BK272" s="162">
        <f t="shared" si="69"/>
        <v>276</v>
      </c>
      <c r="BL272" s="16" t="s">
        <v>216</v>
      </c>
      <c r="BM272" s="160" t="s">
        <v>2468</v>
      </c>
    </row>
    <row r="273" spans="2:65" s="28" customFormat="1" ht="16.5" customHeight="1">
      <c r="B273" s="149"/>
      <c r="C273" s="150" t="s">
        <v>865</v>
      </c>
      <c r="D273" s="150" t="s">
        <v>151</v>
      </c>
      <c r="E273" s="151" t="s">
        <v>2469</v>
      </c>
      <c r="F273" s="152" t="s">
        <v>2470</v>
      </c>
      <c r="G273" s="153" t="s">
        <v>727</v>
      </c>
      <c r="H273" s="154">
        <v>127.932</v>
      </c>
      <c r="I273" s="154">
        <v>40</v>
      </c>
      <c r="J273" s="154">
        <f t="shared" si="60"/>
        <v>5117.28</v>
      </c>
      <c r="K273" s="155"/>
      <c r="L273" s="29"/>
      <c r="M273" s="156"/>
      <c r="N273" s="157" t="s">
        <v>38</v>
      </c>
      <c r="O273" s="158">
        <v>0</v>
      </c>
      <c r="P273" s="158">
        <f t="shared" si="61"/>
        <v>0</v>
      </c>
      <c r="Q273" s="158">
        <v>0</v>
      </c>
      <c r="R273" s="158">
        <f t="shared" si="62"/>
        <v>0</v>
      </c>
      <c r="S273" s="158">
        <v>0</v>
      </c>
      <c r="T273" s="159">
        <f t="shared" si="63"/>
        <v>0</v>
      </c>
      <c r="AR273" s="160" t="s">
        <v>216</v>
      </c>
      <c r="AT273" s="160" t="s">
        <v>151</v>
      </c>
      <c r="AU273" s="160" t="s">
        <v>85</v>
      </c>
      <c r="AY273" s="16" t="s">
        <v>149</v>
      </c>
      <c r="BE273" s="161">
        <f t="shared" si="64"/>
        <v>0</v>
      </c>
      <c r="BF273" s="161">
        <f t="shared" si="65"/>
        <v>5117.28</v>
      </c>
      <c r="BG273" s="161">
        <f t="shared" si="66"/>
        <v>0</v>
      </c>
      <c r="BH273" s="161">
        <f t="shared" si="67"/>
        <v>0</v>
      </c>
      <c r="BI273" s="161">
        <f t="shared" si="68"/>
        <v>0</v>
      </c>
      <c r="BJ273" s="16" t="s">
        <v>85</v>
      </c>
      <c r="BK273" s="162">
        <f t="shared" si="69"/>
        <v>5117.28</v>
      </c>
      <c r="BL273" s="16" t="s">
        <v>216</v>
      </c>
      <c r="BM273" s="160" t="s">
        <v>2471</v>
      </c>
    </row>
    <row r="274" spans="2:65" s="137" customFormat="1" ht="22.8" customHeight="1">
      <c r="B274" s="138"/>
      <c r="D274" s="139" t="s">
        <v>71</v>
      </c>
      <c r="E274" s="147" t="s">
        <v>2472</v>
      </c>
      <c r="F274" s="147" t="s">
        <v>2473</v>
      </c>
      <c r="J274" s="148">
        <f>BK274</f>
        <v>280.96000000000004</v>
      </c>
      <c r="L274" s="138"/>
      <c r="M274" s="142"/>
      <c r="P274" s="143">
        <f>SUM(P275:P281)</f>
        <v>0</v>
      </c>
      <c r="R274" s="143">
        <f>SUM(R275:R281)</f>
        <v>1.4800000000000002E-3</v>
      </c>
      <c r="T274" s="144">
        <f>SUM(T275:T281)</f>
        <v>0</v>
      </c>
      <c r="AR274" s="139" t="s">
        <v>85</v>
      </c>
      <c r="AT274" s="145" t="s">
        <v>71</v>
      </c>
      <c r="AU274" s="145" t="s">
        <v>79</v>
      </c>
      <c r="AY274" s="139" t="s">
        <v>149</v>
      </c>
      <c r="BK274" s="146">
        <f>SUM(BK275:BK281)</f>
        <v>280.96000000000004</v>
      </c>
    </row>
    <row r="275" spans="2:65" s="28" customFormat="1" ht="16.5" customHeight="1">
      <c r="B275" s="149"/>
      <c r="C275" s="167" t="s">
        <v>869</v>
      </c>
      <c r="D275" s="167" t="s">
        <v>431</v>
      </c>
      <c r="E275" s="168" t="s">
        <v>2474</v>
      </c>
      <c r="F275" s="169" t="s">
        <v>2475</v>
      </c>
      <c r="G275" s="170" t="s">
        <v>250</v>
      </c>
      <c r="H275" s="171">
        <v>10</v>
      </c>
      <c r="I275" s="171">
        <v>1.24</v>
      </c>
      <c r="J275" s="171">
        <f t="shared" ref="J275:J281" si="70">ROUND(I275*H275,3)</f>
        <v>12.4</v>
      </c>
      <c r="K275" s="172"/>
      <c r="L275" s="173"/>
      <c r="M275" s="174"/>
      <c r="N275" s="175" t="s">
        <v>38</v>
      </c>
      <c r="O275" s="158">
        <v>0</v>
      </c>
      <c r="P275" s="158">
        <f t="shared" ref="P275:P281" si="71">O275*H275</f>
        <v>0</v>
      </c>
      <c r="Q275" s="158">
        <v>1.0000000000000001E-5</v>
      </c>
      <c r="R275" s="158">
        <f t="shared" ref="R275:R281" si="72">Q275*H275</f>
        <v>1E-4</v>
      </c>
      <c r="S275" s="158">
        <v>0</v>
      </c>
      <c r="T275" s="159">
        <f t="shared" ref="T275:T281" si="73">S275*H275</f>
        <v>0</v>
      </c>
      <c r="AR275" s="160" t="s">
        <v>280</v>
      </c>
      <c r="AT275" s="160" t="s">
        <v>431</v>
      </c>
      <c r="AU275" s="160" t="s">
        <v>85</v>
      </c>
      <c r="AY275" s="16" t="s">
        <v>149</v>
      </c>
      <c r="BE275" s="161">
        <f t="shared" ref="BE275:BE281" si="74">IF(N275="základná",J275,0)</f>
        <v>0</v>
      </c>
      <c r="BF275" s="161">
        <f t="shared" ref="BF275:BF281" si="75">IF(N275="znížená",J275,0)</f>
        <v>12.4</v>
      </c>
      <c r="BG275" s="161">
        <f t="shared" ref="BG275:BG281" si="76">IF(N275="zákl. prenesená",J275,0)</f>
        <v>0</v>
      </c>
      <c r="BH275" s="161">
        <f t="shared" ref="BH275:BH281" si="77">IF(N275="zníž. prenesená",J275,0)</f>
        <v>0</v>
      </c>
      <c r="BI275" s="161">
        <f t="shared" ref="BI275:BI281" si="78">IF(N275="nulová",J275,0)</f>
        <v>0</v>
      </c>
      <c r="BJ275" s="16" t="s">
        <v>85</v>
      </c>
      <c r="BK275" s="162">
        <f t="shared" ref="BK275:BK281" si="79">ROUND(I275*H275,3)</f>
        <v>12.4</v>
      </c>
      <c r="BL275" s="16" t="s">
        <v>216</v>
      </c>
      <c r="BM275" s="160" t="s">
        <v>2476</v>
      </c>
    </row>
    <row r="276" spans="2:65" s="28" customFormat="1" ht="16.5" customHeight="1">
      <c r="B276" s="149"/>
      <c r="C276" s="167" t="s">
        <v>873</v>
      </c>
      <c r="D276" s="167" t="s">
        <v>431</v>
      </c>
      <c r="E276" s="168" t="s">
        <v>2477</v>
      </c>
      <c r="F276" s="169" t="s">
        <v>2478</v>
      </c>
      <c r="G276" s="170" t="s">
        <v>250</v>
      </c>
      <c r="H276" s="171">
        <v>12</v>
      </c>
      <c r="I276" s="171">
        <v>1.67</v>
      </c>
      <c r="J276" s="171">
        <f t="shared" si="70"/>
        <v>20.04</v>
      </c>
      <c r="K276" s="172"/>
      <c r="L276" s="173"/>
      <c r="M276" s="174"/>
      <c r="N276" s="175" t="s">
        <v>38</v>
      </c>
      <c r="O276" s="158">
        <v>0</v>
      </c>
      <c r="P276" s="158">
        <f t="shared" si="71"/>
        <v>0</v>
      </c>
      <c r="Q276" s="158">
        <v>2.0000000000000002E-5</v>
      </c>
      <c r="R276" s="158">
        <f t="shared" si="72"/>
        <v>2.4000000000000003E-4</v>
      </c>
      <c r="S276" s="158">
        <v>0</v>
      </c>
      <c r="T276" s="159">
        <f t="shared" si="73"/>
        <v>0</v>
      </c>
      <c r="AR276" s="160" t="s">
        <v>280</v>
      </c>
      <c r="AT276" s="160" t="s">
        <v>431</v>
      </c>
      <c r="AU276" s="160" t="s">
        <v>85</v>
      </c>
      <c r="AY276" s="16" t="s">
        <v>149</v>
      </c>
      <c r="BE276" s="161">
        <f t="shared" si="74"/>
        <v>0</v>
      </c>
      <c r="BF276" s="161">
        <f t="shared" si="75"/>
        <v>20.04</v>
      </c>
      <c r="BG276" s="161">
        <f t="shared" si="76"/>
        <v>0</v>
      </c>
      <c r="BH276" s="161">
        <f t="shared" si="77"/>
        <v>0</v>
      </c>
      <c r="BI276" s="161">
        <f t="shared" si="78"/>
        <v>0</v>
      </c>
      <c r="BJ276" s="16" t="s">
        <v>85</v>
      </c>
      <c r="BK276" s="162">
        <f t="shared" si="79"/>
        <v>20.04</v>
      </c>
      <c r="BL276" s="16" t="s">
        <v>216</v>
      </c>
      <c r="BM276" s="160" t="s">
        <v>2479</v>
      </c>
    </row>
    <row r="277" spans="2:65" s="28" customFormat="1" ht="21.75" customHeight="1">
      <c r="B277" s="149"/>
      <c r="C277" s="167" t="s">
        <v>877</v>
      </c>
      <c r="D277" s="167" t="s">
        <v>431</v>
      </c>
      <c r="E277" s="168" t="s">
        <v>2480</v>
      </c>
      <c r="F277" s="169" t="s">
        <v>2481</v>
      </c>
      <c r="G277" s="170" t="s">
        <v>250</v>
      </c>
      <c r="H277" s="171">
        <v>10</v>
      </c>
      <c r="I277" s="171">
        <v>6.74</v>
      </c>
      <c r="J277" s="171">
        <f t="shared" si="70"/>
        <v>67.400000000000006</v>
      </c>
      <c r="K277" s="172"/>
      <c r="L277" s="173"/>
      <c r="M277" s="174"/>
      <c r="N277" s="175" t="s">
        <v>38</v>
      </c>
      <c r="O277" s="158">
        <v>0</v>
      </c>
      <c r="P277" s="158">
        <f t="shared" si="71"/>
        <v>0</v>
      </c>
      <c r="Q277" s="158">
        <v>5.0000000000000002E-5</v>
      </c>
      <c r="R277" s="158">
        <f t="shared" si="72"/>
        <v>5.0000000000000001E-4</v>
      </c>
      <c r="S277" s="158">
        <v>0</v>
      </c>
      <c r="T277" s="159">
        <f t="shared" si="73"/>
        <v>0</v>
      </c>
      <c r="AR277" s="160" t="s">
        <v>280</v>
      </c>
      <c r="AT277" s="160" t="s">
        <v>431</v>
      </c>
      <c r="AU277" s="160" t="s">
        <v>85</v>
      </c>
      <c r="AY277" s="16" t="s">
        <v>149</v>
      </c>
      <c r="BE277" s="161">
        <f t="shared" si="74"/>
        <v>0</v>
      </c>
      <c r="BF277" s="161">
        <f t="shared" si="75"/>
        <v>67.400000000000006</v>
      </c>
      <c r="BG277" s="161">
        <f t="shared" si="76"/>
        <v>0</v>
      </c>
      <c r="BH277" s="161">
        <f t="shared" si="77"/>
        <v>0</v>
      </c>
      <c r="BI277" s="161">
        <f t="shared" si="78"/>
        <v>0</v>
      </c>
      <c r="BJ277" s="16" t="s">
        <v>85</v>
      </c>
      <c r="BK277" s="162">
        <f t="shared" si="79"/>
        <v>67.400000000000006</v>
      </c>
      <c r="BL277" s="16" t="s">
        <v>216</v>
      </c>
      <c r="BM277" s="160" t="s">
        <v>2482</v>
      </c>
    </row>
    <row r="278" spans="2:65" s="28" customFormat="1" ht="16.5" customHeight="1">
      <c r="B278" s="149"/>
      <c r="C278" s="167" t="s">
        <v>881</v>
      </c>
      <c r="D278" s="167" t="s">
        <v>431</v>
      </c>
      <c r="E278" s="168" t="s">
        <v>2483</v>
      </c>
      <c r="F278" s="169" t="s">
        <v>2484</v>
      </c>
      <c r="G278" s="170" t="s">
        <v>250</v>
      </c>
      <c r="H278" s="171">
        <v>4</v>
      </c>
      <c r="I278" s="171">
        <v>11.27</v>
      </c>
      <c r="J278" s="171">
        <f t="shared" si="70"/>
        <v>45.08</v>
      </c>
      <c r="K278" s="172"/>
      <c r="L278" s="173"/>
      <c r="M278" s="174"/>
      <c r="N278" s="175" t="s">
        <v>38</v>
      </c>
      <c r="O278" s="158">
        <v>0</v>
      </c>
      <c r="P278" s="158">
        <f t="shared" si="71"/>
        <v>0</v>
      </c>
      <c r="Q278" s="158">
        <v>1.1E-4</v>
      </c>
      <c r="R278" s="158">
        <f t="shared" si="72"/>
        <v>4.4000000000000002E-4</v>
      </c>
      <c r="S278" s="158">
        <v>0</v>
      </c>
      <c r="T278" s="159">
        <f t="shared" si="73"/>
        <v>0</v>
      </c>
      <c r="AR278" s="160" t="s">
        <v>280</v>
      </c>
      <c r="AT278" s="160" t="s">
        <v>431</v>
      </c>
      <c r="AU278" s="160" t="s">
        <v>85</v>
      </c>
      <c r="AY278" s="16" t="s">
        <v>149</v>
      </c>
      <c r="BE278" s="161">
        <f t="shared" si="74"/>
        <v>0</v>
      </c>
      <c r="BF278" s="161">
        <f t="shared" si="75"/>
        <v>45.08</v>
      </c>
      <c r="BG278" s="161">
        <f t="shared" si="76"/>
        <v>0</v>
      </c>
      <c r="BH278" s="161">
        <f t="shared" si="77"/>
        <v>0</v>
      </c>
      <c r="BI278" s="161">
        <f t="shared" si="78"/>
        <v>0</v>
      </c>
      <c r="BJ278" s="16" t="s">
        <v>85</v>
      </c>
      <c r="BK278" s="162">
        <f t="shared" si="79"/>
        <v>45.08</v>
      </c>
      <c r="BL278" s="16" t="s">
        <v>216</v>
      </c>
      <c r="BM278" s="160" t="s">
        <v>2485</v>
      </c>
    </row>
    <row r="279" spans="2:65" s="28" customFormat="1" ht="16.5" customHeight="1">
      <c r="B279" s="149"/>
      <c r="C279" s="167" t="s">
        <v>885</v>
      </c>
      <c r="D279" s="167" t="s">
        <v>431</v>
      </c>
      <c r="E279" s="168" t="s">
        <v>2486</v>
      </c>
      <c r="F279" s="169" t="s">
        <v>2487</v>
      </c>
      <c r="G279" s="170" t="s">
        <v>250</v>
      </c>
      <c r="H279" s="171">
        <v>4</v>
      </c>
      <c r="I279" s="171">
        <v>9.16</v>
      </c>
      <c r="J279" s="171">
        <f t="shared" si="70"/>
        <v>36.64</v>
      </c>
      <c r="K279" s="172"/>
      <c r="L279" s="173"/>
      <c r="M279" s="174"/>
      <c r="N279" s="175" t="s">
        <v>38</v>
      </c>
      <c r="O279" s="158">
        <v>0</v>
      </c>
      <c r="P279" s="158">
        <f t="shared" si="71"/>
        <v>0</v>
      </c>
      <c r="Q279" s="158">
        <v>3.0000000000000001E-5</v>
      </c>
      <c r="R279" s="158">
        <f t="shared" si="72"/>
        <v>1.2E-4</v>
      </c>
      <c r="S279" s="158">
        <v>0</v>
      </c>
      <c r="T279" s="159">
        <f t="shared" si="73"/>
        <v>0</v>
      </c>
      <c r="AR279" s="160" t="s">
        <v>280</v>
      </c>
      <c r="AT279" s="160" t="s">
        <v>431</v>
      </c>
      <c r="AU279" s="160" t="s">
        <v>85</v>
      </c>
      <c r="AY279" s="16" t="s">
        <v>149</v>
      </c>
      <c r="BE279" s="161">
        <f t="shared" si="74"/>
        <v>0</v>
      </c>
      <c r="BF279" s="161">
        <f t="shared" si="75"/>
        <v>36.64</v>
      </c>
      <c r="BG279" s="161">
        <f t="shared" si="76"/>
        <v>0</v>
      </c>
      <c r="BH279" s="161">
        <f t="shared" si="77"/>
        <v>0</v>
      </c>
      <c r="BI279" s="161">
        <f t="shared" si="78"/>
        <v>0</v>
      </c>
      <c r="BJ279" s="16" t="s">
        <v>85</v>
      </c>
      <c r="BK279" s="162">
        <f t="shared" si="79"/>
        <v>36.64</v>
      </c>
      <c r="BL279" s="16" t="s">
        <v>216</v>
      </c>
      <c r="BM279" s="160" t="s">
        <v>2488</v>
      </c>
    </row>
    <row r="280" spans="2:65" s="28" customFormat="1" ht="16.5" customHeight="1">
      <c r="B280" s="149"/>
      <c r="C280" s="167" t="s">
        <v>889</v>
      </c>
      <c r="D280" s="167" t="s">
        <v>431</v>
      </c>
      <c r="E280" s="168" t="s">
        <v>2489</v>
      </c>
      <c r="F280" s="169" t="s">
        <v>2490</v>
      </c>
      <c r="G280" s="170" t="s">
        <v>250</v>
      </c>
      <c r="H280" s="171">
        <v>2</v>
      </c>
      <c r="I280" s="171">
        <v>9.56</v>
      </c>
      <c r="J280" s="171">
        <f t="shared" si="70"/>
        <v>19.12</v>
      </c>
      <c r="K280" s="172"/>
      <c r="L280" s="173"/>
      <c r="M280" s="174"/>
      <c r="N280" s="175" t="s">
        <v>38</v>
      </c>
      <c r="O280" s="158">
        <v>0</v>
      </c>
      <c r="P280" s="158">
        <f t="shared" si="71"/>
        <v>0</v>
      </c>
      <c r="Q280" s="158">
        <v>4.0000000000000003E-5</v>
      </c>
      <c r="R280" s="158">
        <f t="shared" si="72"/>
        <v>8.0000000000000007E-5</v>
      </c>
      <c r="S280" s="158">
        <v>0</v>
      </c>
      <c r="T280" s="159">
        <f t="shared" si="73"/>
        <v>0</v>
      </c>
      <c r="AR280" s="160" t="s">
        <v>280</v>
      </c>
      <c r="AT280" s="160" t="s">
        <v>431</v>
      </c>
      <c r="AU280" s="160" t="s">
        <v>85</v>
      </c>
      <c r="AY280" s="16" t="s">
        <v>149</v>
      </c>
      <c r="BE280" s="161">
        <f t="shared" si="74"/>
        <v>0</v>
      </c>
      <c r="BF280" s="161">
        <f t="shared" si="75"/>
        <v>19.12</v>
      </c>
      <c r="BG280" s="161">
        <f t="shared" si="76"/>
        <v>0</v>
      </c>
      <c r="BH280" s="161">
        <f t="shared" si="77"/>
        <v>0</v>
      </c>
      <c r="BI280" s="161">
        <f t="shared" si="78"/>
        <v>0</v>
      </c>
      <c r="BJ280" s="16" t="s">
        <v>85</v>
      </c>
      <c r="BK280" s="162">
        <f t="shared" si="79"/>
        <v>19.12</v>
      </c>
      <c r="BL280" s="16" t="s">
        <v>216</v>
      </c>
      <c r="BM280" s="160" t="s">
        <v>2491</v>
      </c>
    </row>
    <row r="281" spans="2:65" s="28" customFormat="1" ht="16.5" customHeight="1">
      <c r="B281" s="149"/>
      <c r="C281" s="150" t="s">
        <v>893</v>
      </c>
      <c r="D281" s="150" t="s">
        <v>151</v>
      </c>
      <c r="E281" s="151" t="s">
        <v>2492</v>
      </c>
      <c r="F281" s="152" t="s">
        <v>2493</v>
      </c>
      <c r="G281" s="153" t="s">
        <v>727</v>
      </c>
      <c r="H281" s="154">
        <v>2.0070000000000001</v>
      </c>
      <c r="I281" s="154">
        <v>40</v>
      </c>
      <c r="J281" s="154">
        <f t="shared" si="70"/>
        <v>80.28</v>
      </c>
      <c r="K281" s="155"/>
      <c r="L281" s="29"/>
      <c r="M281" s="156"/>
      <c r="N281" s="157" t="s">
        <v>38</v>
      </c>
      <c r="O281" s="158">
        <v>0</v>
      </c>
      <c r="P281" s="158">
        <f t="shared" si="71"/>
        <v>0</v>
      </c>
      <c r="Q281" s="158">
        <v>0</v>
      </c>
      <c r="R281" s="158">
        <f t="shared" si="72"/>
        <v>0</v>
      </c>
      <c r="S281" s="158">
        <v>0</v>
      </c>
      <c r="T281" s="159">
        <f t="shared" si="73"/>
        <v>0</v>
      </c>
      <c r="AR281" s="160" t="s">
        <v>216</v>
      </c>
      <c r="AT281" s="160" t="s">
        <v>151</v>
      </c>
      <c r="AU281" s="160" t="s">
        <v>85</v>
      </c>
      <c r="AY281" s="16" t="s">
        <v>149</v>
      </c>
      <c r="BE281" s="161">
        <f t="shared" si="74"/>
        <v>0</v>
      </c>
      <c r="BF281" s="161">
        <f t="shared" si="75"/>
        <v>80.28</v>
      </c>
      <c r="BG281" s="161">
        <f t="shared" si="76"/>
        <v>0</v>
      </c>
      <c r="BH281" s="161">
        <f t="shared" si="77"/>
        <v>0</v>
      </c>
      <c r="BI281" s="161">
        <f t="shared" si="78"/>
        <v>0</v>
      </c>
      <c r="BJ281" s="16" t="s">
        <v>85</v>
      </c>
      <c r="BK281" s="162">
        <f t="shared" si="79"/>
        <v>80.28</v>
      </c>
      <c r="BL281" s="16" t="s">
        <v>216</v>
      </c>
      <c r="BM281" s="160" t="s">
        <v>2494</v>
      </c>
    </row>
    <row r="282" spans="2:65" s="137" customFormat="1" ht="22.8" customHeight="1">
      <c r="B282" s="138"/>
      <c r="D282" s="139" t="s">
        <v>71</v>
      </c>
      <c r="E282" s="147" t="s">
        <v>2495</v>
      </c>
      <c r="F282" s="147" t="s">
        <v>2496</v>
      </c>
      <c r="J282" s="148">
        <f>BK282</f>
        <v>2316.42</v>
      </c>
      <c r="L282" s="138"/>
      <c r="M282" s="142"/>
      <c r="P282" s="143">
        <f>SUM(P283:P313)</f>
        <v>0.59565599999999996</v>
      </c>
      <c r="R282" s="143">
        <f>SUM(R283:R313)</f>
        <v>0</v>
      </c>
      <c r="T282" s="144">
        <f>SUM(T283:T313)</f>
        <v>0</v>
      </c>
      <c r="AR282" s="139" t="s">
        <v>85</v>
      </c>
      <c r="AT282" s="145" t="s">
        <v>71</v>
      </c>
      <c r="AU282" s="145" t="s">
        <v>79</v>
      </c>
      <c r="AY282" s="139" t="s">
        <v>149</v>
      </c>
      <c r="BK282" s="146">
        <f>SUM(BK283:BK313)</f>
        <v>2316.42</v>
      </c>
    </row>
    <row r="283" spans="2:65" s="28" customFormat="1" ht="21.75" customHeight="1">
      <c r="B283" s="149"/>
      <c r="C283" s="167" t="s">
        <v>897</v>
      </c>
      <c r="D283" s="167" t="s">
        <v>431</v>
      </c>
      <c r="E283" s="168" t="s">
        <v>2497</v>
      </c>
      <c r="F283" s="169" t="s">
        <v>2498</v>
      </c>
      <c r="G283" s="170" t="s">
        <v>250</v>
      </c>
      <c r="H283" s="171">
        <v>6</v>
      </c>
      <c r="I283" s="171">
        <v>2.38</v>
      </c>
      <c r="J283" s="171">
        <f t="shared" ref="J283:J313" si="80">ROUND(I283*H283,3)</f>
        <v>14.28</v>
      </c>
      <c r="K283" s="172"/>
      <c r="L283" s="173"/>
      <c r="M283" s="174"/>
      <c r="N283" s="175" t="s">
        <v>38</v>
      </c>
      <c r="O283" s="158">
        <v>0</v>
      </c>
      <c r="P283" s="158">
        <f t="shared" ref="P283:P313" si="81">O283*H283</f>
        <v>0</v>
      </c>
      <c r="Q283" s="158">
        <v>0</v>
      </c>
      <c r="R283" s="158">
        <f t="shared" ref="R283:R313" si="82">Q283*H283</f>
        <v>0</v>
      </c>
      <c r="S283" s="158">
        <v>0</v>
      </c>
      <c r="T283" s="159">
        <f t="shared" ref="T283:T313" si="83">S283*H283</f>
        <v>0</v>
      </c>
      <c r="AR283" s="160" t="s">
        <v>280</v>
      </c>
      <c r="AT283" s="160" t="s">
        <v>431</v>
      </c>
      <c r="AU283" s="160" t="s">
        <v>85</v>
      </c>
      <c r="AY283" s="16" t="s">
        <v>149</v>
      </c>
      <c r="BE283" s="161">
        <f t="shared" ref="BE283:BE313" si="84">IF(N283="základná",J283,0)</f>
        <v>0</v>
      </c>
      <c r="BF283" s="161">
        <f t="shared" ref="BF283:BF313" si="85">IF(N283="znížená",J283,0)</f>
        <v>14.28</v>
      </c>
      <c r="BG283" s="161">
        <f t="shared" ref="BG283:BG313" si="86">IF(N283="zákl. prenesená",J283,0)</f>
        <v>0</v>
      </c>
      <c r="BH283" s="161">
        <f t="shared" ref="BH283:BH313" si="87">IF(N283="zníž. prenesená",J283,0)</f>
        <v>0</v>
      </c>
      <c r="BI283" s="161">
        <f t="shared" ref="BI283:BI313" si="88">IF(N283="nulová",J283,0)</f>
        <v>0</v>
      </c>
      <c r="BJ283" s="16" t="s">
        <v>85</v>
      </c>
      <c r="BK283" s="162">
        <f t="shared" ref="BK283:BK313" si="89">ROUND(I283*H283,3)</f>
        <v>14.28</v>
      </c>
      <c r="BL283" s="16" t="s">
        <v>216</v>
      </c>
      <c r="BM283" s="160" t="s">
        <v>2499</v>
      </c>
    </row>
    <row r="284" spans="2:65" s="28" customFormat="1" ht="21.75" customHeight="1">
      <c r="B284" s="149"/>
      <c r="C284" s="167" t="s">
        <v>901</v>
      </c>
      <c r="D284" s="167" t="s">
        <v>431</v>
      </c>
      <c r="E284" s="168" t="s">
        <v>2500</v>
      </c>
      <c r="F284" s="169" t="s">
        <v>2501</v>
      </c>
      <c r="G284" s="170" t="s">
        <v>250</v>
      </c>
      <c r="H284" s="171">
        <v>2</v>
      </c>
      <c r="I284" s="171">
        <v>3.15</v>
      </c>
      <c r="J284" s="171">
        <f t="shared" si="80"/>
        <v>6.3</v>
      </c>
      <c r="K284" s="172"/>
      <c r="L284" s="173"/>
      <c r="M284" s="174"/>
      <c r="N284" s="175" t="s">
        <v>38</v>
      </c>
      <c r="O284" s="158">
        <v>0</v>
      </c>
      <c r="P284" s="158">
        <f t="shared" si="81"/>
        <v>0</v>
      </c>
      <c r="Q284" s="158">
        <v>0</v>
      </c>
      <c r="R284" s="158">
        <f t="shared" si="82"/>
        <v>0</v>
      </c>
      <c r="S284" s="158">
        <v>0</v>
      </c>
      <c r="T284" s="159">
        <f t="shared" si="83"/>
        <v>0</v>
      </c>
      <c r="AR284" s="160" t="s">
        <v>280</v>
      </c>
      <c r="AT284" s="160" t="s">
        <v>431</v>
      </c>
      <c r="AU284" s="160" t="s">
        <v>85</v>
      </c>
      <c r="AY284" s="16" t="s">
        <v>149</v>
      </c>
      <c r="BE284" s="161">
        <f t="shared" si="84"/>
        <v>0</v>
      </c>
      <c r="BF284" s="161">
        <f t="shared" si="85"/>
        <v>6.3</v>
      </c>
      <c r="BG284" s="161">
        <f t="shared" si="86"/>
        <v>0</v>
      </c>
      <c r="BH284" s="161">
        <f t="shared" si="87"/>
        <v>0</v>
      </c>
      <c r="BI284" s="161">
        <f t="shared" si="88"/>
        <v>0</v>
      </c>
      <c r="BJ284" s="16" t="s">
        <v>85</v>
      </c>
      <c r="BK284" s="162">
        <f t="shared" si="89"/>
        <v>6.3</v>
      </c>
      <c r="BL284" s="16" t="s">
        <v>216</v>
      </c>
      <c r="BM284" s="160" t="s">
        <v>2502</v>
      </c>
    </row>
    <row r="285" spans="2:65" s="28" customFormat="1" ht="21.75" customHeight="1">
      <c r="B285" s="149"/>
      <c r="C285" s="167" t="s">
        <v>905</v>
      </c>
      <c r="D285" s="167" t="s">
        <v>431</v>
      </c>
      <c r="E285" s="168" t="s">
        <v>2503</v>
      </c>
      <c r="F285" s="169" t="s">
        <v>2504</v>
      </c>
      <c r="G285" s="170" t="s">
        <v>250</v>
      </c>
      <c r="H285" s="171">
        <v>2</v>
      </c>
      <c r="I285" s="171">
        <v>3.23</v>
      </c>
      <c r="J285" s="171">
        <f t="shared" si="80"/>
        <v>6.46</v>
      </c>
      <c r="K285" s="172"/>
      <c r="L285" s="173"/>
      <c r="M285" s="174"/>
      <c r="N285" s="175" t="s">
        <v>38</v>
      </c>
      <c r="O285" s="158">
        <v>0</v>
      </c>
      <c r="P285" s="158">
        <f t="shared" si="81"/>
        <v>0</v>
      </c>
      <c r="Q285" s="158">
        <v>0</v>
      </c>
      <c r="R285" s="158">
        <f t="shared" si="82"/>
        <v>0</v>
      </c>
      <c r="S285" s="158">
        <v>0</v>
      </c>
      <c r="T285" s="159">
        <f t="shared" si="83"/>
        <v>0</v>
      </c>
      <c r="AR285" s="160" t="s">
        <v>280</v>
      </c>
      <c r="AT285" s="160" t="s">
        <v>431</v>
      </c>
      <c r="AU285" s="160" t="s">
        <v>85</v>
      </c>
      <c r="AY285" s="16" t="s">
        <v>149</v>
      </c>
      <c r="BE285" s="161">
        <f t="shared" si="84"/>
        <v>0</v>
      </c>
      <c r="BF285" s="161">
        <f t="shared" si="85"/>
        <v>6.46</v>
      </c>
      <c r="BG285" s="161">
        <f t="shared" si="86"/>
        <v>0</v>
      </c>
      <c r="BH285" s="161">
        <f t="shared" si="87"/>
        <v>0</v>
      </c>
      <c r="BI285" s="161">
        <f t="shared" si="88"/>
        <v>0</v>
      </c>
      <c r="BJ285" s="16" t="s">
        <v>85</v>
      </c>
      <c r="BK285" s="162">
        <f t="shared" si="89"/>
        <v>6.46</v>
      </c>
      <c r="BL285" s="16" t="s">
        <v>216</v>
      </c>
      <c r="BM285" s="160" t="s">
        <v>2505</v>
      </c>
    </row>
    <row r="286" spans="2:65" s="28" customFormat="1" ht="21.75" customHeight="1">
      <c r="B286" s="149"/>
      <c r="C286" s="167" t="s">
        <v>909</v>
      </c>
      <c r="D286" s="167" t="s">
        <v>431</v>
      </c>
      <c r="E286" s="168" t="s">
        <v>2506</v>
      </c>
      <c r="F286" s="169" t="s">
        <v>2507</v>
      </c>
      <c r="G286" s="170" t="s">
        <v>250</v>
      </c>
      <c r="H286" s="171">
        <v>6</v>
      </c>
      <c r="I286" s="171">
        <v>3.63</v>
      </c>
      <c r="J286" s="171">
        <f t="shared" si="80"/>
        <v>21.78</v>
      </c>
      <c r="K286" s="172"/>
      <c r="L286" s="173"/>
      <c r="M286" s="174"/>
      <c r="N286" s="175" t="s">
        <v>38</v>
      </c>
      <c r="O286" s="158">
        <v>0</v>
      </c>
      <c r="P286" s="158">
        <f t="shared" si="81"/>
        <v>0</v>
      </c>
      <c r="Q286" s="158">
        <v>0</v>
      </c>
      <c r="R286" s="158">
        <f t="shared" si="82"/>
        <v>0</v>
      </c>
      <c r="S286" s="158">
        <v>0</v>
      </c>
      <c r="T286" s="159">
        <f t="shared" si="83"/>
        <v>0</v>
      </c>
      <c r="AR286" s="160" t="s">
        <v>280</v>
      </c>
      <c r="AT286" s="160" t="s">
        <v>431</v>
      </c>
      <c r="AU286" s="160" t="s">
        <v>85</v>
      </c>
      <c r="AY286" s="16" t="s">
        <v>149</v>
      </c>
      <c r="BE286" s="161">
        <f t="shared" si="84"/>
        <v>0</v>
      </c>
      <c r="BF286" s="161">
        <f t="shared" si="85"/>
        <v>21.78</v>
      </c>
      <c r="BG286" s="161">
        <f t="shared" si="86"/>
        <v>0</v>
      </c>
      <c r="BH286" s="161">
        <f t="shared" si="87"/>
        <v>0</v>
      </c>
      <c r="BI286" s="161">
        <f t="shared" si="88"/>
        <v>0</v>
      </c>
      <c r="BJ286" s="16" t="s">
        <v>85</v>
      </c>
      <c r="BK286" s="162">
        <f t="shared" si="89"/>
        <v>21.78</v>
      </c>
      <c r="BL286" s="16" t="s">
        <v>216</v>
      </c>
      <c r="BM286" s="160" t="s">
        <v>2508</v>
      </c>
    </row>
    <row r="287" spans="2:65" s="28" customFormat="1" ht="21.75" customHeight="1">
      <c r="B287" s="149"/>
      <c r="C287" s="167" t="s">
        <v>913</v>
      </c>
      <c r="D287" s="167" t="s">
        <v>431</v>
      </c>
      <c r="E287" s="168" t="s">
        <v>2509</v>
      </c>
      <c r="F287" s="169" t="s">
        <v>2510</v>
      </c>
      <c r="G287" s="170" t="s">
        <v>250</v>
      </c>
      <c r="H287" s="171">
        <v>6</v>
      </c>
      <c r="I287" s="171">
        <v>3.89</v>
      </c>
      <c r="J287" s="171">
        <f t="shared" si="80"/>
        <v>23.34</v>
      </c>
      <c r="K287" s="172"/>
      <c r="L287" s="173"/>
      <c r="M287" s="174"/>
      <c r="N287" s="175" t="s">
        <v>38</v>
      </c>
      <c r="O287" s="158">
        <v>0</v>
      </c>
      <c r="P287" s="158">
        <f t="shared" si="81"/>
        <v>0</v>
      </c>
      <c r="Q287" s="158">
        <v>0</v>
      </c>
      <c r="R287" s="158">
        <f t="shared" si="82"/>
        <v>0</v>
      </c>
      <c r="S287" s="158">
        <v>0</v>
      </c>
      <c r="T287" s="159">
        <f t="shared" si="83"/>
        <v>0</v>
      </c>
      <c r="AR287" s="160" t="s">
        <v>280</v>
      </c>
      <c r="AT287" s="160" t="s">
        <v>431</v>
      </c>
      <c r="AU287" s="160" t="s">
        <v>85</v>
      </c>
      <c r="AY287" s="16" t="s">
        <v>149</v>
      </c>
      <c r="BE287" s="161">
        <f t="shared" si="84"/>
        <v>0</v>
      </c>
      <c r="BF287" s="161">
        <f t="shared" si="85"/>
        <v>23.34</v>
      </c>
      <c r="BG287" s="161">
        <f t="shared" si="86"/>
        <v>0</v>
      </c>
      <c r="BH287" s="161">
        <f t="shared" si="87"/>
        <v>0</v>
      </c>
      <c r="BI287" s="161">
        <f t="shared" si="88"/>
        <v>0</v>
      </c>
      <c r="BJ287" s="16" t="s">
        <v>85</v>
      </c>
      <c r="BK287" s="162">
        <f t="shared" si="89"/>
        <v>23.34</v>
      </c>
      <c r="BL287" s="16" t="s">
        <v>216</v>
      </c>
      <c r="BM287" s="160" t="s">
        <v>2511</v>
      </c>
    </row>
    <row r="288" spans="2:65" s="28" customFormat="1" ht="21.75" customHeight="1">
      <c r="B288" s="149"/>
      <c r="C288" s="167" t="s">
        <v>917</v>
      </c>
      <c r="D288" s="167" t="s">
        <v>431</v>
      </c>
      <c r="E288" s="168" t="s">
        <v>2512</v>
      </c>
      <c r="F288" s="169" t="s">
        <v>2513</v>
      </c>
      <c r="G288" s="170" t="s">
        <v>250</v>
      </c>
      <c r="H288" s="171">
        <v>4</v>
      </c>
      <c r="I288" s="171">
        <v>8.8699999999999992</v>
      </c>
      <c r="J288" s="171">
        <f t="shared" si="80"/>
        <v>35.479999999999997</v>
      </c>
      <c r="K288" s="172"/>
      <c r="L288" s="173"/>
      <c r="M288" s="174"/>
      <c r="N288" s="175" t="s">
        <v>38</v>
      </c>
      <c r="O288" s="158">
        <v>0</v>
      </c>
      <c r="P288" s="158">
        <f t="shared" si="81"/>
        <v>0</v>
      </c>
      <c r="Q288" s="158">
        <v>0</v>
      </c>
      <c r="R288" s="158">
        <f t="shared" si="82"/>
        <v>0</v>
      </c>
      <c r="S288" s="158">
        <v>0</v>
      </c>
      <c r="T288" s="159">
        <f t="shared" si="83"/>
        <v>0</v>
      </c>
      <c r="AR288" s="160" t="s">
        <v>280</v>
      </c>
      <c r="AT288" s="160" t="s">
        <v>431</v>
      </c>
      <c r="AU288" s="160" t="s">
        <v>85</v>
      </c>
      <c r="AY288" s="16" t="s">
        <v>149</v>
      </c>
      <c r="BE288" s="161">
        <f t="shared" si="84"/>
        <v>0</v>
      </c>
      <c r="BF288" s="161">
        <f t="shared" si="85"/>
        <v>35.479999999999997</v>
      </c>
      <c r="BG288" s="161">
        <f t="shared" si="86"/>
        <v>0</v>
      </c>
      <c r="BH288" s="161">
        <f t="shared" si="87"/>
        <v>0</v>
      </c>
      <c r="BI288" s="161">
        <f t="shared" si="88"/>
        <v>0</v>
      </c>
      <c r="BJ288" s="16" t="s">
        <v>85</v>
      </c>
      <c r="BK288" s="162">
        <f t="shared" si="89"/>
        <v>35.479999999999997</v>
      </c>
      <c r="BL288" s="16" t="s">
        <v>216</v>
      </c>
      <c r="BM288" s="160" t="s">
        <v>2514</v>
      </c>
    </row>
    <row r="289" spans="2:65" s="28" customFormat="1" ht="21.75" customHeight="1">
      <c r="B289" s="149"/>
      <c r="C289" s="167" t="s">
        <v>921</v>
      </c>
      <c r="D289" s="167" t="s">
        <v>431</v>
      </c>
      <c r="E289" s="168" t="s">
        <v>2515</v>
      </c>
      <c r="F289" s="169" t="s">
        <v>2516</v>
      </c>
      <c r="G289" s="170" t="s">
        <v>250</v>
      </c>
      <c r="H289" s="171">
        <v>4</v>
      </c>
      <c r="I289" s="171">
        <v>6.38</v>
      </c>
      <c r="J289" s="171">
        <f t="shared" si="80"/>
        <v>25.52</v>
      </c>
      <c r="K289" s="172"/>
      <c r="L289" s="173"/>
      <c r="M289" s="174"/>
      <c r="N289" s="175" t="s">
        <v>38</v>
      </c>
      <c r="O289" s="158">
        <v>0</v>
      </c>
      <c r="P289" s="158">
        <f t="shared" si="81"/>
        <v>0</v>
      </c>
      <c r="Q289" s="158">
        <v>0</v>
      </c>
      <c r="R289" s="158">
        <f t="shared" si="82"/>
        <v>0</v>
      </c>
      <c r="S289" s="158">
        <v>0</v>
      </c>
      <c r="T289" s="159">
        <f t="shared" si="83"/>
        <v>0</v>
      </c>
      <c r="AR289" s="160" t="s">
        <v>280</v>
      </c>
      <c r="AT289" s="160" t="s">
        <v>431</v>
      </c>
      <c r="AU289" s="160" t="s">
        <v>85</v>
      </c>
      <c r="AY289" s="16" t="s">
        <v>149</v>
      </c>
      <c r="BE289" s="161">
        <f t="shared" si="84"/>
        <v>0</v>
      </c>
      <c r="BF289" s="161">
        <f t="shared" si="85"/>
        <v>25.52</v>
      </c>
      <c r="BG289" s="161">
        <f t="shared" si="86"/>
        <v>0</v>
      </c>
      <c r="BH289" s="161">
        <f t="shared" si="87"/>
        <v>0</v>
      </c>
      <c r="BI289" s="161">
        <f t="shared" si="88"/>
        <v>0</v>
      </c>
      <c r="BJ289" s="16" t="s">
        <v>85</v>
      </c>
      <c r="BK289" s="162">
        <f t="shared" si="89"/>
        <v>25.52</v>
      </c>
      <c r="BL289" s="16" t="s">
        <v>216</v>
      </c>
      <c r="BM289" s="160" t="s">
        <v>2517</v>
      </c>
    </row>
    <row r="290" spans="2:65" s="28" customFormat="1" ht="16.5" customHeight="1">
      <c r="B290" s="149"/>
      <c r="C290" s="167" t="s">
        <v>925</v>
      </c>
      <c r="D290" s="167" t="s">
        <v>431</v>
      </c>
      <c r="E290" s="168" t="s">
        <v>2518</v>
      </c>
      <c r="F290" s="169" t="s">
        <v>2519</v>
      </c>
      <c r="G290" s="170" t="s">
        <v>250</v>
      </c>
      <c r="H290" s="171">
        <v>16</v>
      </c>
      <c r="I290" s="171">
        <v>5.79</v>
      </c>
      <c r="J290" s="171">
        <f t="shared" si="80"/>
        <v>92.64</v>
      </c>
      <c r="K290" s="172"/>
      <c r="L290" s="173"/>
      <c r="M290" s="174"/>
      <c r="N290" s="175" t="s">
        <v>38</v>
      </c>
      <c r="O290" s="158">
        <v>0</v>
      </c>
      <c r="P290" s="158">
        <f t="shared" si="81"/>
        <v>0</v>
      </c>
      <c r="Q290" s="158">
        <v>0</v>
      </c>
      <c r="R290" s="158">
        <f t="shared" si="82"/>
        <v>0</v>
      </c>
      <c r="S290" s="158">
        <v>0</v>
      </c>
      <c r="T290" s="159">
        <f t="shared" si="83"/>
        <v>0</v>
      </c>
      <c r="AR290" s="160" t="s">
        <v>280</v>
      </c>
      <c r="AT290" s="160" t="s">
        <v>431</v>
      </c>
      <c r="AU290" s="160" t="s">
        <v>85</v>
      </c>
      <c r="AY290" s="16" t="s">
        <v>149</v>
      </c>
      <c r="BE290" s="161">
        <f t="shared" si="84"/>
        <v>0</v>
      </c>
      <c r="BF290" s="161">
        <f t="shared" si="85"/>
        <v>92.64</v>
      </c>
      <c r="BG290" s="161">
        <f t="shared" si="86"/>
        <v>0</v>
      </c>
      <c r="BH290" s="161">
        <f t="shared" si="87"/>
        <v>0</v>
      </c>
      <c r="BI290" s="161">
        <f t="shared" si="88"/>
        <v>0</v>
      </c>
      <c r="BJ290" s="16" t="s">
        <v>85</v>
      </c>
      <c r="BK290" s="162">
        <f t="shared" si="89"/>
        <v>92.64</v>
      </c>
      <c r="BL290" s="16" t="s">
        <v>216</v>
      </c>
      <c r="BM290" s="160" t="s">
        <v>2520</v>
      </c>
    </row>
    <row r="291" spans="2:65" s="28" customFormat="1" ht="16.5" customHeight="1">
      <c r="B291" s="149"/>
      <c r="C291" s="167" t="s">
        <v>929</v>
      </c>
      <c r="D291" s="167" t="s">
        <v>431</v>
      </c>
      <c r="E291" s="168" t="s">
        <v>2521</v>
      </c>
      <c r="F291" s="169" t="s">
        <v>2522</v>
      </c>
      <c r="G291" s="170" t="s">
        <v>250</v>
      </c>
      <c r="H291" s="171">
        <v>2</v>
      </c>
      <c r="I291" s="171">
        <v>6.74</v>
      </c>
      <c r="J291" s="171">
        <f t="shared" si="80"/>
        <v>13.48</v>
      </c>
      <c r="K291" s="172"/>
      <c r="L291" s="173"/>
      <c r="M291" s="174"/>
      <c r="N291" s="175" t="s">
        <v>38</v>
      </c>
      <c r="O291" s="158">
        <v>0</v>
      </c>
      <c r="P291" s="158">
        <f t="shared" si="81"/>
        <v>0</v>
      </c>
      <c r="Q291" s="158">
        <v>0</v>
      </c>
      <c r="R291" s="158">
        <f t="shared" si="82"/>
        <v>0</v>
      </c>
      <c r="S291" s="158">
        <v>0</v>
      </c>
      <c r="T291" s="159">
        <f t="shared" si="83"/>
        <v>0</v>
      </c>
      <c r="AR291" s="160" t="s">
        <v>280</v>
      </c>
      <c r="AT291" s="160" t="s">
        <v>431</v>
      </c>
      <c r="AU291" s="160" t="s">
        <v>85</v>
      </c>
      <c r="AY291" s="16" t="s">
        <v>149</v>
      </c>
      <c r="BE291" s="161">
        <f t="shared" si="84"/>
        <v>0</v>
      </c>
      <c r="BF291" s="161">
        <f t="shared" si="85"/>
        <v>13.48</v>
      </c>
      <c r="BG291" s="161">
        <f t="shared" si="86"/>
        <v>0</v>
      </c>
      <c r="BH291" s="161">
        <f t="shared" si="87"/>
        <v>0</v>
      </c>
      <c r="BI291" s="161">
        <f t="shared" si="88"/>
        <v>0</v>
      </c>
      <c r="BJ291" s="16" t="s">
        <v>85</v>
      </c>
      <c r="BK291" s="162">
        <f t="shared" si="89"/>
        <v>13.48</v>
      </c>
      <c r="BL291" s="16" t="s">
        <v>216</v>
      </c>
      <c r="BM291" s="160" t="s">
        <v>2523</v>
      </c>
    </row>
    <row r="292" spans="2:65" s="28" customFormat="1" ht="16.5" customHeight="1">
      <c r="B292" s="149"/>
      <c r="C292" s="167" t="s">
        <v>933</v>
      </c>
      <c r="D292" s="167" t="s">
        <v>431</v>
      </c>
      <c r="E292" s="168" t="s">
        <v>2524</v>
      </c>
      <c r="F292" s="169" t="s">
        <v>2525</v>
      </c>
      <c r="G292" s="170" t="s">
        <v>250</v>
      </c>
      <c r="H292" s="171">
        <v>2</v>
      </c>
      <c r="I292" s="171">
        <v>19.239999999999998</v>
      </c>
      <c r="J292" s="171">
        <f t="shared" si="80"/>
        <v>38.479999999999997</v>
      </c>
      <c r="K292" s="172"/>
      <c r="L292" s="173"/>
      <c r="M292" s="174"/>
      <c r="N292" s="175" t="s">
        <v>38</v>
      </c>
      <c r="O292" s="158">
        <v>0</v>
      </c>
      <c r="P292" s="158">
        <f t="shared" si="81"/>
        <v>0</v>
      </c>
      <c r="Q292" s="158">
        <v>0</v>
      </c>
      <c r="R292" s="158">
        <f t="shared" si="82"/>
        <v>0</v>
      </c>
      <c r="S292" s="158">
        <v>0</v>
      </c>
      <c r="T292" s="159">
        <f t="shared" si="83"/>
        <v>0</v>
      </c>
      <c r="AR292" s="160" t="s">
        <v>280</v>
      </c>
      <c r="AT292" s="160" t="s">
        <v>431</v>
      </c>
      <c r="AU292" s="160" t="s">
        <v>85</v>
      </c>
      <c r="AY292" s="16" t="s">
        <v>149</v>
      </c>
      <c r="BE292" s="161">
        <f t="shared" si="84"/>
        <v>0</v>
      </c>
      <c r="BF292" s="161">
        <f t="shared" si="85"/>
        <v>38.479999999999997</v>
      </c>
      <c r="BG292" s="161">
        <f t="shared" si="86"/>
        <v>0</v>
      </c>
      <c r="BH292" s="161">
        <f t="shared" si="87"/>
        <v>0</v>
      </c>
      <c r="BI292" s="161">
        <f t="shared" si="88"/>
        <v>0</v>
      </c>
      <c r="BJ292" s="16" t="s">
        <v>85</v>
      </c>
      <c r="BK292" s="162">
        <f t="shared" si="89"/>
        <v>38.479999999999997</v>
      </c>
      <c r="BL292" s="16" t="s">
        <v>216</v>
      </c>
      <c r="BM292" s="160" t="s">
        <v>2526</v>
      </c>
    </row>
    <row r="293" spans="2:65" s="28" customFormat="1" ht="16.5" customHeight="1">
      <c r="B293" s="149"/>
      <c r="C293" s="167" t="s">
        <v>937</v>
      </c>
      <c r="D293" s="167" t="s">
        <v>431</v>
      </c>
      <c r="E293" s="168" t="s">
        <v>2527</v>
      </c>
      <c r="F293" s="169" t="s">
        <v>2528</v>
      </c>
      <c r="G293" s="170" t="s">
        <v>250</v>
      </c>
      <c r="H293" s="171">
        <v>2</v>
      </c>
      <c r="I293" s="171">
        <v>7.62</v>
      </c>
      <c r="J293" s="171">
        <f t="shared" si="80"/>
        <v>15.24</v>
      </c>
      <c r="K293" s="172"/>
      <c r="L293" s="173"/>
      <c r="M293" s="174"/>
      <c r="N293" s="175" t="s">
        <v>38</v>
      </c>
      <c r="O293" s="158">
        <v>0</v>
      </c>
      <c r="P293" s="158">
        <f t="shared" si="81"/>
        <v>0</v>
      </c>
      <c r="Q293" s="158">
        <v>0</v>
      </c>
      <c r="R293" s="158">
        <f t="shared" si="82"/>
        <v>0</v>
      </c>
      <c r="S293" s="158">
        <v>0</v>
      </c>
      <c r="T293" s="159">
        <f t="shared" si="83"/>
        <v>0</v>
      </c>
      <c r="AR293" s="160" t="s">
        <v>280</v>
      </c>
      <c r="AT293" s="160" t="s">
        <v>431</v>
      </c>
      <c r="AU293" s="160" t="s">
        <v>85</v>
      </c>
      <c r="AY293" s="16" t="s">
        <v>149</v>
      </c>
      <c r="BE293" s="161">
        <f t="shared" si="84"/>
        <v>0</v>
      </c>
      <c r="BF293" s="161">
        <f t="shared" si="85"/>
        <v>15.24</v>
      </c>
      <c r="BG293" s="161">
        <f t="shared" si="86"/>
        <v>0</v>
      </c>
      <c r="BH293" s="161">
        <f t="shared" si="87"/>
        <v>0</v>
      </c>
      <c r="BI293" s="161">
        <f t="shared" si="88"/>
        <v>0</v>
      </c>
      <c r="BJ293" s="16" t="s">
        <v>85</v>
      </c>
      <c r="BK293" s="162">
        <f t="shared" si="89"/>
        <v>15.24</v>
      </c>
      <c r="BL293" s="16" t="s">
        <v>216</v>
      </c>
      <c r="BM293" s="160" t="s">
        <v>2529</v>
      </c>
    </row>
    <row r="294" spans="2:65" s="28" customFormat="1" ht="16.5" customHeight="1">
      <c r="B294" s="149"/>
      <c r="C294" s="167" t="s">
        <v>941</v>
      </c>
      <c r="D294" s="167" t="s">
        <v>431</v>
      </c>
      <c r="E294" s="168" t="s">
        <v>2530</v>
      </c>
      <c r="F294" s="169" t="s">
        <v>2531</v>
      </c>
      <c r="G294" s="170" t="s">
        <v>250</v>
      </c>
      <c r="H294" s="171">
        <v>8</v>
      </c>
      <c r="I294" s="171">
        <v>6.34</v>
      </c>
      <c r="J294" s="171">
        <f t="shared" si="80"/>
        <v>50.72</v>
      </c>
      <c r="K294" s="172"/>
      <c r="L294" s="173"/>
      <c r="M294" s="174"/>
      <c r="N294" s="175" t="s">
        <v>38</v>
      </c>
      <c r="O294" s="158">
        <v>0</v>
      </c>
      <c r="P294" s="158">
        <f t="shared" si="81"/>
        <v>0</v>
      </c>
      <c r="Q294" s="158">
        <v>0</v>
      </c>
      <c r="R294" s="158">
        <f t="shared" si="82"/>
        <v>0</v>
      </c>
      <c r="S294" s="158">
        <v>0</v>
      </c>
      <c r="T294" s="159">
        <f t="shared" si="83"/>
        <v>0</v>
      </c>
      <c r="AR294" s="160" t="s">
        <v>280</v>
      </c>
      <c r="AT294" s="160" t="s">
        <v>431</v>
      </c>
      <c r="AU294" s="160" t="s">
        <v>85</v>
      </c>
      <c r="AY294" s="16" t="s">
        <v>149</v>
      </c>
      <c r="BE294" s="161">
        <f t="shared" si="84"/>
        <v>0</v>
      </c>
      <c r="BF294" s="161">
        <f t="shared" si="85"/>
        <v>50.72</v>
      </c>
      <c r="BG294" s="161">
        <f t="shared" si="86"/>
        <v>0</v>
      </c>
      <c r="BH294" s="161">
        <f t="shared" si="87"/>
        <v>0</v>
      </c>
      <c r="BI294" s="161">
        <f t="shared" si="88"/>
        <v>0</v>
      </c>
      <c r="BJ294" s="16" t="s">
        <v>85</v>
      </c>
      <c r="BK294" s="162">
        <f t="shared" si="89"/>
        <v>50.72</v>
      </c>
      <c r="BL294" s="16" t="s">
        <v>216</v>
      </c>
      <c r="BM294" s="160" t="s">
        <v>2532</v>
      </c>
    </row>
    <row r="295" spans="2:65" s="28" customFormat="1" ht="16.5" customHeight="1">
      <c r="B295" s="149"/>
      <c r="C295" s="167" t="s">
        <v>945</v>
      </c>
      <c r="D295" s="167" t="s">
        <v>431</v>
      </c>
      <c r="E295" s="168" t="s">
        <v>2533</v>
      </c>
      <c r="F295" s="169" t="s">
        <v>2534</v>
      </c>
      <c r="G295" s="170" t="s">
        <v>250</v>
      </c>
      <c r="H295" s="171">
        <v>2</v>
      </c>
      <c r="I295" s="171">
        <v>6.38</v>
      </c>
      <c r="J295" s="171">
        <f t="shared" si="80"/>
        <v>12.76</v>
      </c>
      <c r="K295" s="172"/>
      <c r="L295" s="173"/>
      <c r="M295" s="174"/>
      <c r="N295" s="175" t="s">
        <v>38</v>
      </c>
      <c r="O295" s="158">
        <v>0</v>
      </c>
      <c r="P295" s="158">
        <f t="shared" si="81"/>
        <v>0</v>
      </c>
      <c r="Q295" s="158">
        <v>0</v>
      </c>
      <c r="R295" s="158">
        <f t="shared" si="82"/>
        <v>0</v>
      </c>
      <c r="S295" s="158">
        <v>0</v>
      </c>
      <c r="T295" s="159">
        <f t="shared" si="83"/>
        <v>0</v>
      </c>
      <c r="AR295" s="160" t="s">
        <v>280</v>
      </c>
      <c r="AT295" s="160" t="s">
        <v>431</v>
      </c>
      <c r="AU295" s="160" t="s">
        <v>85</v>
      </c>
      <c r="AY295" s="16" t="s">
        <v>149</v>
      </c>
      <c r="BE295" s="161">
        <f t="shared" si="84"/>
        <v>0</v>
      </c>
      <c r="BF295" s="161">
        <f t="shared" si="85"/>
        <v>12.76</v>
      </c>
      <c r="BG295" s="161">
        <f t="shared" si="86"/>
        <v>0</v>
      </c>
      <c r="BH295" s="161">
        <f t="shared" si="87"/>
        <v>0</v>
      </c>
      <c r="BI295" s="161">
        <f t="shared" si="88"/>
        <v>0</v>
      </c>
      <c r="BJ295" s="16" t="s">
        <v>85</v>
      </c>
      <c r="BK295" s="162">
        <f t="shared" si="89"/>
        <v>12.76</v>
      </c>
      <c r="BL295" s="16" t="s">
        <v>216</v>
      </c>
      <c r="BM295" s="160" t="s">
        <v>2535</v>
      </c>
    </row>
    <row r="296" spans="2:65" s="28" customFormat="1" ht="16.5" customHeight="1">
      <c r="B296" s="149"/>
      <c r="C296" s="167" t="s">
        <v>949</v>
      </c>
      <c r="D296" s="167" t="s">
        <v>431</v>
      </c>
      <c r="E296" s="168" t="s">
        <v>2536</v>
      </c>
      <c r="F296" s="169" t="s">
        <v>2537</v>
      </c>
      <c r="G296" s="170" t="s">
        <v>250</v>
      </c>
      <c r="H296" s="171">
        <v>2</v>
      </c>
      <c r="I296" s="171">
        <v>6.56</v>
      </c>
      <c r="J296" s="171">
        <f t="shared" si="80"/>
        <v>13.12</v>
      </c>
      <c r="K296" s="172"/>
      <c r="L296" s="173"/>
      <c r="M296" s="174"/>
      <c r="N296" s="175" t="s">
        <v>38</v>
      </c>
      <c r="O296" s="158">
        <v>0</v>
      </c>
      <c r="P296" s="158">
        <f t="shared" si="81"/>
        <v>0</v>
      </c>
      <c r="Q296" s="158">
        <v>0</v>
      </c>
      <c r="R296" s="158">
        <f t="shared" si="82"/>
        <v>0</v>
      </c>
      <c r="S296" s="158">
        <v>0</v>
      </c>
      <c r="T296" s="159">
        <f t="shared" si="83"/>
        <v>0</v>
      </c>
      <c r="AR296" s="160" t="s">
        <v>280</v>
      </c>
      <c r="AT296" s="160" t="s">
        <v>431</v>
      </c>
      <c r="AU296" s="160" t="s">
        <v>85</v>
      </c>
      <c r="AY296" s="16" t="s">
        <v>149</v>
      </c>
      <c r="BE296" s="161">
        <f t="shared" si="84"/>
        <v>0</v>
      </c>
      <c r="BF296" s="161">
        <f t="shared" si="85"/>
        <v>13.12</v>
      </c>
      <c r="BG296" s="161">
        <f t="shared" si="86"/>
        <v>0</v>
      </c>
      <c r="BH296" s="161">
        <f t="shared" si="87"/>
        <v>0</v>
      </c>
      <c r="BI296" s="161">
        <f t="shared" si="88"/>
        <v>0</v>
      </c>
      <c r="BJ296" s="16" t="s">
        <v>85</v>
      </c>
      <c r="BK296" s="162">
        <f t="shared" si="89"/>
        <v>13.12</v>
      </c>
      <c r="BL296" s="16" t="s">
        <v>216</v>
      </c>
      <c r="BM296" s="160" t="s">
        <v>2538</v>
      </c>
    </row>
    <row r="297" spans="2:65" s="28" customFormat="1" ht="16.5" customHeight="1">
      <c r="B297" s="149"/>
      <c r="C297" s="167" t="s">
        <v>953</v>
      </c>
      <c r="D297" s="167" t="s">
        <v>431</v>
      </c>
      <c r="E297" s="168" t="s">
        <v>2539</v>
      </c>
      <c r="F297" s="169" t="s">
        <v>2540</v>
      </c>
      <c r="G297" s="170" t="s">
        <v>250</v>
      </c>
      <c r="H297" s="171">
        <v>32</v>
      </c>
      <c r="I297" s="171">
        <v>8.32</v>
      </c>
      <c r="J297" s="171">
        <f t="shared" si="80"/>
        <v>266.24</v>
      </c>
      <c r="K297" s="172"/>
      <c r="L297" s="173"/>
      <c r="M297" s="174"/>
      <c r="N297" s="175" t="s">
        <v>38</v>
      </c>
      <c r="O297" s="158">
        <v>0</v>
      </c>
      <c r="P297" s="158">
        <f t="shared" si="81"/>
        <v>0</v>
      </c>
      <c r="Q297" s="158">
        <v>0</v>
      </c>
      <c r="R297" s="158">
        <f t="shared" si="82"/>
        <v>0</v>
      </c>
      <c r="S297" s="158">
        <v>0</v>
      </c>
      <c r="T297" s="159">
        <f t="shared" si="83"/>
        <v>0</v>
      </c>
      <c r="AR297" s="160" t="s">
        <v>280</v>
      </c>
      <c r="AT297" s="160" t="s">
        <v>431</v>
      </c>
      <c r="AU297" s="160" t="s">
        <v>85</v>
      </c>
      <c r="AY297" s="16" t="s">
        <v>149</v>
      </c>
      <c r="BE297" s="161">
        <f t="shared" si="84"/>
        <v>0</v>
      </c>
      <c r="BF297" s="161">
        <f t="shared" si="85"/>
        <v>266.24</v>
      </c>
      <c r="BG297" s="161">
        <f t="shared" si="86"/>
        <v>0</v>
      </c>
      <c r="BH297" s="161">
        <f t="shared" si="87"/>
        <v>0</v>
      </c>
      <c r="BI297" s="161">
        <f t="shared" si="88"/>
        <v>0</v>
      </c>
      <c r="BJ297" s="16" t="s">
        <v>85</v>
      </c>
      <c r="BK297" s="162">
        <f t="shared" si="89"/>
        <v>266.24</v>
      </c>
      <c r="BL297" s="16" t="s">
        <v>216</v>
      </c>
      <c r="BM297" s="160" t="s">
        <v>2541</v>
      </c>
    </row>
    <row r="298" spans="2:65" s="28" customFormat="1" ht="16.5" customHeight="1">
      <c r="B298" s="149"/>
      <c r="C298" s="167" t="s">
        <v>957</v>
      </c>
      <c r="D298" s="167" t="s">
        <v>431</v>
      </c>
      <c r="E298" s="168" t="s">
        <v>2542</v>
      </c>
      <c r="F298" s="169" t="s">
        <v>2543</v>
      </c>
      <c r="G298" s="170" t="s">
        <v>250</v>
      </c>
      <c r="H298" s="171">
        <v>2</v>
      </c>
      <c r="I298" s="171">
        <v>8.65</v>
      </c>
      <c r="J298" s="171">
        <f t="shared" si="80"/>
        <v>17.3</v>
      </c>
      <c r="K298" s="172"/>
      <c r="L298" s="173"/>
      <c r="M298" s="174"/>
      <c r="N298" s="175" t="s">
        <v>38</v>
      </c>
      <c r="O298" s="158">
        <v>0</v>
      </c>
      <c r="P298" s="158">
        <f t="shared" si="81"/>
        <v>0</v>
      </c>
      <c r="Q298" s="158">
        <v>0</v>
      </c>
      <c r="R298" s="158">
        <f t="shared" si="82"/>
        <v>0</v>
      </c>
      <c r="S298" s="158">
        <v>0</v>
      </c>
      <c r="T298" s="159">
        <f t="shared" si="83"/>
        <v>0</v>
      </c>
      <c r="AR298" s="160" t="s">
        <v>280</v>
      </c>
      <c r="AT298" s="160" t="s">
        <v>431</v>
      </c>
      <c r="AU298" s="160" t="s">
        <v>85</v>
      </c>
      <c r="AY298" s="16" t="s">
        <v>149</v>
      </c>
      <c r="BE298" s="161">
        <f t="shared" si="84"/>
        <v>0</v>
      </c>
      <c r="BF298" s="161">
        <f t="shared" si="85"/>
        <v>17.3</v>
      </c>
      <c r="BG298" s="161">
        <f t="shared" si="86"/>
        <v>0</v>
      </c>
      <c r="BH298" s="161">
        <f t="shared" si="87"/>
        <v>0</v>
      </c>
      <c r="BI298" s="161">
        <f t="shared" si="88"/>
        <v>0</v>
      </c>
      <c r="BJ298" s="16" t="s">
        <v>85</v>
      </c>
      <c r="BK298" s="162">
        <f t="shared" si="89"/>
        <v>17.3</v>
      </c>
      <c r="BL298" s="16" t="s">
        <v>216</v>
      </c>
      <c r="BM298" s="160" t="s">
        <v>2544</v>
      </c>
    </row>
    <row r="299" spans="2:65" s="28" customFormat="1" ht="16.5" customHeight="1">
      <c r="B299" s="149"/>
      <c r="C299" s="167" t="s">
        <v>961</v>
      </c>
      <c r="D299" s="167" t="s">
        <v>431</v>
      </c>
      <c r="E299" s="168" t="s">
        <v>2545</v>
      </c>
      <c r="F299" s="169" t="s">
        <v>2546</v>
      </c>
      <c r="G299" s="170" t="s">
        <v>250</v>
      </c>
      <c r="H299" s="171">
        <v>4</v>
      </c>
      <c r="I299" s="171">
        <v>11.95</v>
      </c>
      <c r="J299" s="171">
        <f t="shared" si="80"/>
        <v>47.8</v>
      </c>
      <c r="K299" s="172"/>
      <c r="L299" s="173"/>
      <c r="M299" s="174"/>
      <c r="N299" s="175" t="s">
        <v>38</v>
      </c>
      <c r="O299" s="158">
        <v>0</v>
      </c>
      <c r="P299" s="158">
        <f t="shared" si="81"/>
        <v>0</v>
      </c>
      <c r="Q299" s="158">
        <v>0</v>
      </c>
      <c r="R299" s="158">
        <f t="shared" si="82"/>
        <v>0</v>
      </c>
      <c r="S299" s="158">
        <v>0</v>
      </c>
      <c r="T299" s="159">
        <f t="shared" si="83"/>
        <v>0</v>
      </c>
      <c r="AR299" s="160" t="s">
        <v>280</v>
      </c>
      <c r="AT299" s="160" t="s">
        <v>431</v>
      </c>
      <c r="AU299" s="160" t="s">
        <v>85</v>
      </c>
      <c r="AY299" s="16" t="s">
        <v>149</v>
      </c>
      <c r="BE299" s="161">
        <f t="shared" si="84"/>
        <v>0</v>
      </c>
      <c r="BF299" s="161">
        <f t="shared" si="85"/>
        <v>47.8</v>
      </c>
      <c r="BG299" s="161">
        <f t="shared" si="86"/>
        <v>0</v>
      </c>
      <c r="BH299" s="161">
        <f t="shared" si="87"/>
        <v>0</v>
      </c>
      <c r="BI299" s="161">
        <f t="shared" si="88"/>
        <v>0</v>
      </c>
      <c r="BJ299" s="16" t="s">
        <v>85</v>
      </c>
      <c r="BK299" s="162">
        <f t="shared" si="89"/>
        <v>47.8</v>
      </c>
      <c r="BL299" s="16" t="s">
        <v>216</v>
      </c>
      <c r="BM299" s="160" t="s">
        <v>2547</v>
      </c>
    </row>
    <row r="300" spans="2:65" s="28" customFormat="1" ht="16.5" customHeight="1">
      <c r="B300" s="149"/>
      <c r="C300" s="167" t="s">
        <v>965</v>
      </c>
      <c r="D300" s="167" t="s">
        <v>431</v>
      </c>
      <c r="E300" s="168" t="s">
        <v>2548</v>
      </c>
      <c r="F300" s="169" t="s">
        <v>2549</v>
      </c>
      <c r="G300" s="170" t="s">
        <v>250</v>
      </c>
      <c r="H300" s="171">
        <v>2</v>
      </c>
      <c r="I300" s="171">
        <v>12.79</v>
      </c>
      <c r="J300" s="171">
        <f t="shared" si="80"/>
        <v>25.58</v>
      </c>
      <c r="K300" s="172"/>
      <c r="L300" s="173"/>
      <c r="M300" s="174"/>
      <c r="N300" s="175" t="s">
        <v>38</v>
      </c>
      <c r="O300" s="158">
        <v>0</v>
      </c>
      <c r="P300" s="158">
        <f t="shared" si="81"/>
        <v>0</v>
      </c>
      <c r="Q300" s="158">
        <v>0</v>
      </c>
      <c r="R300" s="158">
        <f t="shared" si="82"/>
        <v>0</v>
      </c>
      <c r="S300" s="158">
        <v>0</v>
      </c>
      <c r="T300" s="159">
        <f t="shared" si="83"/>
        <v>0</v>
      </c>
      <c r="AR300" s="160" t="s">
        <v>280</v>
      </c>
      <c r="AT300" s="160" t="s">
        <v>431</v>
      </c>
      <c r="AU300" s="160" t="s">
        <v>85</v>
      </c>
      <c r="AY300" s="16" t="s">
        <v>149</v>
      </c>
      <c r="BE300" s="161">
        <f t="shared" si="84"/>
        <v>0</v>
      </c>
      <c r="BF300" s="161">
        <f t="shared" si="85"/>
        <v>25.58</v>
      </c>
      <c r="BG300" s="161">
        <f t="shared" si="86"/>
        <v>0</v>
      </c>
      <c r="BH300" s="161">
        <f t="shared" si="87"/>
        <v>0</v>
      </c>
      <c r="BI300" s="161">
        <f t="shared" si="88"/>
        <v>0</v>
      </c>
      <c r="BJ300" s="16" t="s">
        <v>85</v>
      </c>
      <c r="BK300" s="162">
        <f t="shared" si="89"/>
        <v>25.58</v>
      </c>
      <c r="BL300" s="16" t="s">
        <v>216</v>
      </c>
      <c r="BM300" s="160" t="s">
        <v>2550</v>
      </c>
    </row>
    <row r="301" spans="2:65" s="28" customFormat="1" ht="16.5" customHeight="1">
      <c r="B301" s="149"/>
      <c r="C301" s="167" t="s">
        <v>969</v>
      </c>
      <c r="D301" s="167" t="s">
        <v>431</v>
      </c>
      <c r="E301" s="168" t="s">
        <v>2551</v>
      </c>
      <c r="F301" s="169" t="s">
        <v>2552</v>
      </c>
      <c r="G301" s="170" t="s">
        <v>250</v>
      </c>
      <c r="H301" s="171">
        <v>2</v>
      </c>
      <c r="I301" s="171">
        <v>19.72</v>
      </c>
      <c r="J301" s="171">
        <f t="shared" si="80"/>
        <v>39.44</v>
      </c>
      <c r="K301" s="172"/>
      <c r="L301" s="173"/>
      <c r="M301" s="174"/>
      <c r="N301" s="175" t="s">
        <v>38</v>
      </c>
      <c r="O301" s="158">
        <v>0</v>
      </c>
      <c r="P301" s="158">
        <f t="shared" si="81"/>
        <v>0</v>
      </c>
      <c r="Q301" s="158">
        <v>0</v>
      </c>
      <c r="R301" s="158">
        <f t="shared" si="82"/>
        <v>0</v>
      </c>
      <c r="S301" s="158">
        <v>0</v>
      </c>
      <c r="T301" s="159">
        <f t="shared" si="83"/>
        <v>0</v>
      </c>
      <c r="AR301" s="160" t="s">
        <v>280</v>
      </c>
      <c r="AT301" s="160" t="s">
        <v>431</v>
      </c>
      <c r="AU301" s="160" t="s">
        <v>85</v>
      </c>
      <c r="AY301" s="16" t="s">
        <v>149</v>
      </c>
      <c r="BE301" s="161">
        <f t="shared" si="84"/>
        <v>0</v>
      </c>
      <c r="BF301" s="161">
        <f t="shared" si="85"/>
        <v>39.44</v>
      </c>
      <c r="BG301" s="161">
        <f t="shared" si="86"/>
        <v>0</v>
      </c>
      <c r="BH301" s="161">
        <f t="shared" si="87"/>
        <v>0</v>
      </c>
      <c r="BI301" s="161">
        <f t="shared" si="88"/>
        <v>0</v>
      </c>
      <c r="BJ301" s="16" t="s">
        <v>85</v>
      </c>
      <c r="BK301" s="162">
        <f t="shared" si="89"/>
        <v>39.44</v>
      </c>
      <c r="BL301" s="16" t="s">
        <v>216</v>
      </c>
      <c r="BM301" s="160" t="s">
        <v>2553</v>
      </c>
    </row>
    <row r="302" spans="2:65" s="28" customFormat="1" ht="16.5" customHeight="1">
      <c r="B302" s="149"/>
      <c r="C302" s="167" t="s">
        <v>973</v>
      </c>
      <c r="D302" s="167" t="s">
        <v>431</v>
      </c>
      <c r="E302" s="168" t="s">
        <v>2554</v>
      </c>
      <c r="F302" s="169" t="s">
        <v>2555</v>
      </c>
      <c r="G302" s="170" t="s">
        <v>250</v>
      </c>
      <c r="H302" s="171">
        <v>2</v>
      </c>
      <c r="I302" s="171">
        <v>17.59</v>
      </c>
      <c r="J302" s="171">
        <f t="shared" si="80"/>
        <v>35.18</v>
      </c>
      <c r="K302" s="172"/>
      <c r="L302" s="173"/>
      <c r="M302" s="174"/>
      <c r="N302" s="175" t="s">
        <v>38</v>
      </c>
      <c r="O302" s="158">
        <v>0</v>
      </c>
      <c r="P302" s="158">
        <f t="shared" si="81"/>
        <v>0</v>
      </c>
      <c r="Q302" s="158">
        <v>0</v>
      </c>
      <c r="R302" s="158">
        <f t="shared" si="82"/>
        <v>0</v>
      </c>
      <c r="S302" s="158">
        <v>0</v>
      </c>
      <c r="T302" s="159">
        <f t="shared" si="83"/>
        <v>0</v>
      </c>
      <c r="AR302" s="160" t="s">
        <v>280</v>
      </c>
      <c r="AT302" s="160" t="s">
        <v>431</v>
      </c>
      <c r="AU302" s="160" t="s">
        <v>85</v>
      </c>
      <c r="AY302" s="16" t="s">
        <v>149</v>
      </c>
      <c r="BE302" s="161">
        <f t="shared" si="84"/>
        <v>0</v>
      </c>
      <c r="BF302" s="161">
        <f t="shared" si="85"/>
        <v>35.18</v>
      </c>
      <c r="BG302" s="161">
        <f t="shared" si="86"/>
        <v>0</v>
      </c>
      <c r="BH302" s="161">
        <f t="shared" si="87"/>
        <v>0</v>
      </c>
      <c r="BI302" s="161">
        <f t="shared" si="88"/>
        <v>0</v>
      </c>
      <c r="BJ302" s="16" t="s">
        <v>85</v>
      </c>
      <c r="BK302" s="162">
        <f t="shared" si="89"/>
        <v>35.18</v>
      </c>
      <c r="BL302" s="16" t="s">
        <v>216</v>
      </c>
      <c r="BM302" s="160" t="s">
        <v>2556</v>
      </c>
    </row>
    <row r="303" spans="2:65" s="28" customFormat="1" ht="21.75" customHeight="1">
      <c r="B303" s="149"/>
      <c r="C303" s="167" t="s">
        <v>977</v>
      </c>
      <c r="D303" s="167" t="s">
        <v>431</v>
      </c>
      <c r="E303" s="168" t="s">
        <v>2557</v>
      </c>
      <c r="F303" s="169" t="s">
        <v>2558</v>
      </c>
      <c r="G303" s="170" t="s">
        <v>250</v>
      </c>
      <c r="H303" s="171">
        <v>4</v>
      </c>
      <c r="I303" s="171">
        <v>20.05</v>
      </c>
      <c r="J303" s="171">
        <f t="shared" si="80"/>
        <v>80.2</v>
      </c>
      <c r="K303" s="172"/>
      <c r="L303" s="173"/>
      <c r="M303" s="174"/>
      <c r="N303" s="175" t="s">
        <v>38</v>
      </c>
      <c r="O303" s="158">
        <v>0</v>
      </c>
      <c r="P303" s="158">
        <f t="shared" si="81"/>
        <v>0</v>
      </c>
      <c r="Q303" s="158">
        <v>0</v>
      </c>
      <c r="R303" s="158">
        <f t="shared" si="82"/>
        <v>0</v>
      </c>
      <c r="S303" s="158">
        <v>0</v>
      </c>
      <c r="T303" s="159">
        <f t="shared" si="83"/>
        <v>0</v>
      </c>
      <c r="AR303" s="160" t="s">
        <v>280</v>
      </c>
      <c r="AT303" s="160" t="s">
        <v>431</v>
      </c>
      <c r="AU303" s="160" t="s">
        <v>85</v>
      </c>
      <c r="AY303" s="16" t="s">
        <v>149</v>
      </c>
      <c r="BE303" s="161">
        <f t="shared" si="84"/>
        <v>0</v>
      </c>
      <c r="BF303" s="161">
        <f t="shared" si="85"/>
        <v>80.2</v>
      </c>
      <c r="BG303" s="161">
        <f t="shared" si="86"/>
        <v>0</v>
      </c>
      <c r="BH303" s="161">
        <f t="shared" si="87"/>
        <v>0</v>
      </c>
      <c r="BI303" s="161">
        <f t="shared" si="88"/>
        <v>0</v>
      </c>
      <c r="BJ303" s="16" t="s">
        <v>85</v>
      </c>
      <c r="BK303" s="162">
        <f t="shared" si="89"/>
        <v>80.2</v>
      </c>
      <c r="BL303" s="16" t="s">
        <v>216</v>
      </c>
      <c r="BM303" s="160" t="s">
        <v>2559</v>
      </c>
    </row>
    <row r="304" spans="2:65" s="28" customFormat="1" ht="21.75" customHeight="1">
      <c r="B304" s="149"/>
      <c r="C304" s="167" t="s">
        <v>982</v>
      </c>
      <c r="D304" s="167" t="s">
        <v>431</v>
      </c>
      <c r="E304" s="168" t="s">
        <v>2560</v>
      </c>
      <c r="F304" s="169" t="s">
        <v>2561</v>
      </c>
      <c r="G304" s="170" t="s">
        <v>250</v>
      </c>
      <c r="H304" s="171">
        <v>4</v>
      </c>
      <c r="I304" s="171">
        <v>23.27</v>
      </c>
      <c r="J304" s="171">
        <f t="shared" si="80"/>
        <v>93.08</v>
      </c>
      <c r="K304" s="172"/>
      <c r="L304" s="173"/>
      <c r="M304" s="174"/>
      <c r="N304" s="175" t="s">
        <v>38</v>
      </c>
      <c r="O304" s="158">
        <v>0</v>
      </c>
      <c r="P304" s="158">
        <f t="shared" si="81"/>
        <v>0</v>
      </c>
      <c r="Q304" s="158">
        <v>0</v>
      </c>
      <c r="R304" s="158">
        <f t="shared" si="82"/>
        <v>0</v>
      </c>
      <c r="S304" s="158">
        <v>0</v>
      </c>
      <c r="T304" s="159">
        <f t="shared" si="83"/>
        <v>0</v>
      </c>
      <c r="AR304" s="160" t="s">
        <v>280</v>
      </c>
      <c r="AT304" s="160" t="s">
        <v>431</v>
      </c>
      <c r="AU304" s="160" t="s">
        <v>85</v>
      </c>
      <c r="AY304" s="16" t="s">
        <v>149</v>
      </c>
      <c r="BE304" s="161">
        <f t="shared" si="84"/>
        <v>0</v>
      </c>
      <c r="BF304" s="161">
        <f t="shared" si="85"/>
        <v>93.08</v>
      </c>
      <c r="BG304" s="161">
        <f t="shared" si="86"/>
        <v>0</v>
      </c>
      <c r="BH304" s="161">
        <f t="shared" si="87"/>
        <v>0</v>
      </c>
      <c r="BI304" s="161">
        <f t="shared" si="88"/>
        <v>0</v>
      </c>
      <c r="BJ304" s="16" t="s">
        <v>85</v>
      </c>
      <c r="BK304" s="162">
        <f t="shared" si="89"/>
        <v>93.08</v>
      </c>
      <c r="BL304" s="16" t="s">
        <v>216</v>
      </c>
      <c r="BM304" s="160" t="s">
        <v>2562</v>
      </c>
    </row>
    <row r="305" spans="2:65" s="28" customFormat="1" ht="21.75" customHeight="1">
      <c r="B305" s="149"/>
      <c r="C305" s="167" t="s">
        <v>986</v>
      </c>
      <c r="D305" s="167" t="s">
        <v>431</v>
      </c>
      <c r="E305" s="168" t="s">
        <v>2563</v>
      </c>
      <c r="F305" s="169" t="s">
        <v>2564</v>
      </c>
      <c r="G305" s="170" t="s">
        <v>250</v>
      </c>
      <c r="H305" s="171">
        <v>2</v>
      </c>
      <c r="I305" s="171">
        <v>16.64</v>
      </c>
      <c r="J305" s="171">
        <f t="shared" si="80"/>
        <v>33.28</v>
      </c>
      <c r="K305" s="172"/>
      <c r="L305" s="173"/>
      <c r="M305" s="174"/>
      <c r="N305" s="175" t="s">
        <v>38</v>
      </c>
      <c r="O305" s="158">
        <v>0</v>
      </c>
      <c r="P305" s="158">
        <f t="shared" si="81"/>
        <v>0</v>
      </c>
      <c r="Q305" s="158">
        <v>0</v>
      </c>
      <c r="R305" s="158">
        <f t="shared" si="82"/>
        <v>0</v>
      </c>
      <c r="S305" s="158">
        <v>0</v>
      </c>
      <c r="T305" s="159">
        <f t="shared" si="83"/>
        <v>0</v>
      </c>
      <c r="AR305" s="160" t="s">
        <v>280</v>
      </c>
      <c r="AT305" s="160" t="s">
        <v>431</v>
      </c>
      <c r="AU305" s="160" t="s">
        <v>85</v>
      </c>
      <c r="AY305" s="16" t="s">
        <v>149</v>
      </c>
      <c r="BE305" s="161">
        <f t="shared" si="84"/>
        <v>0</v>
      </c>
      <c r="BF305" s="161">
        <f t="shared" si="85"/>
        <v>33.28</v>
      </c>
      <c r="BG305" s="161">
        <f t="shared" si="86"/>
        <v>0</v>
      </c>
      <c r="BH305" s="161">
        <f t="shared" si="87"/>
        <v>0</v>
      </c>
      <c r="BI305" s="161">
        <f t="shared" si="88"/>
        <v>0</v>
      </c>
      <c r="BJ305" s="16" t="s">
        <v>85</v>
      </c>
      <c r="BK305" s="162">
        <f t="shared" si="89"/>
        <v>33.28</v>
      </c>
      <c r="BL305" s="16" t="s">
        <v>216</v>
      </c>
      <c r="BM305" s="160" t="s">
        <v>2565</v>
      </c>
    </row>
    <row r="306" spans="2:65" s="28" customFormat="1" ht="21.75" customHeight="1">
      <c r="B306" s="149"/>
      <c r="C306" s="167" t="s">
        <v>990</v>
      </c>
      <c r="D306" s="167" t="s">
        <v>431</v>
      </c>
      <c r="E306" s="168" t="s">
        <v>2566</v>
      </c>
      <c r="F306" s="169" t="s">
        <v>2567</v>
      </c>
      <c r="G306" s="170" t="s">
        <v>250</v>
      </c>
      <c r="H306" s="171">
        <v>2</v>
      </c>
      <c r="I306" s="171">
        <v>13.05</v>
      </c>
      <c r="J306" s="171">
        <f t="shared" si="80"/>
        <v>26.1</v>
      </c>
      <c r="K306" s="172"/>
      <c r="L306" s="173"/>
      <c r="M306" s="174"/>
      <c r="N306" s="175" t="s">
        <v>38</v>
      </c>
      <c r="O306" s="158">
        <v>0</v>
      </c>
      <c r="P306" s="158">
        <f t="shared" si="81"/>
        <v>0</v>
      </c>
      <c r="Q306" s="158">
        <v>0</v>
      </c>
      <c r="R306" s="158">
        <f t="shared" si="82"/>
        <v>0</v>
      </c>
      <c r="S306" s="158">
        <v>0</v>
      </c>
      <c r="T306" s="159">
        <f t="shared" si="83"/>
        <v>0</v>
      </c>
      <c r="AR306" s="160" t="s">
        <v>280</v>
      </c>
      <c r="AT306" s="160" t="s">
        <v>431</v>
      </c>
      <c r="AU306" s="160" t="s">
        <v>85</v>
      </c>
      <c r="AY306" s="16" t="s">
        <v>149</v>
      </c>
      <c r="BE306" s="161">
        <f t="shared" si="84"/>
        <v>0</v>
      </c>
      <c r="BF306" s="161">
        <f t="shared" si="85"/>
        <v>26.1</v>
      </c>
      <c r="BG306" s="161">
        <f t="shared" si="86"/>
        <v>0</v>
      </c>
      <c r="BH306" s="161">
        <f t="shared" si="87"/>
        <v>0</v>
      </c>
      <c r="BI306" s="161">
        <f t="shared" si="88"/>
        <v>0</v>
      </c>
      <c r="BJ306" s="16" t="s">
        <v>85</v>
      </c>
      <c r="BK306" s="162">
        <f t="shared" si="89"/>
        <v>26.1</v>
      </c>
      <c r="BL306" s="16" t="s">
        <v>216</v>
      </c>
      <c r="BM306" s="160" t="s">
        <v>2568</v>
      </c>
    </row>
    <row r="307" spans="2:65" s="28" customFormat="1" ht="21.75" customHeight="1">
      <c r="B307" s="149"/>
      <c r="C307" s="167" t="s">
        <v>994</v>
      </c>
      <c r="D307" s="167" t="s">
        <v>431</v>
      </c>
      <c r="E307" s="168" t="s">
        <v>2569</v>
      </c>
      <c r="F307" s="169" t="s">
        <v>2570</v>
      </c>
      <c r="G307" s="170" t="s">
        <v>250</v>
      </c>
      <c r="H307" s="171">
        <v>6</v>
      </c>
      <c r="I307" s="171">
        <v>8.1</v>
      </c>
      <c r="J307" s="171">
        <f t="shared" si="80"/>
        <v>48.6</v>
      </c>
      <c r="K307" s="172"/>
      <c r="L307" s="173"/>
      <c r="M307" s="174"/>
      <c r="N307" s="175" t="s">
        <v>38</v>
      </c>
      <c r="O307" s="158">
        <v>0</v>
      </c>
      <c r="P307" s="158">
        <f t="shared" si="81"/>
        <v>0</v>
      </c>
      <c r="Q307" s="158">
        <v>0</v>
      </c>
      <c r="R307" s="158">
        <f t="shared" si="82"/>
        <v>0</v>
      </c>
      <c r="S307" s="158">
        <v>0</v>
      </c>
      <c r="T307" s="159">
        <f t="shared" si="83"/>
        <v>0</v>
      </c>
      <c r="AR307" s="160" t="s">
        <v>280</v>
      </c>
      <c r="AT307" s="160" t="s">
        <v>431</v>
      </c>
      <c r="AU307" s="160" t="s">
        <v>85</v>
      </c>
      <c r="AY307" s="16" t="s">
        <v>149</v>
      </c>
      <c r="BE307" s="161">
        <f t="shared" si="84"/>
        <v>0</v>
      </c>
      <c r="BF307" s="161">
        <f t="shared" si="85"/>
        <v>48.6</v>
      </c>
      <c r="BG307" s="161">
        <f t="shared" si="86"/>
        <v>0</v>
      </c>
      <c r="BH307" s="161">
        <f t="shared" si="87"/>
        <v>0</v>
      </c>
      <c r="BI307" s="161">
        <f t="shared" si="88"/>
        <v>0</v>
      </c>
      <c r="BJ307" s="16" t="s">
        <v>85</v>
      </c>
      <c r="BK307" s="162">
        <f t="shared" si="89"/>
        <v>48.6</v>
      </c>
      <c r="BL307" s="16" t="s">
        <v>216</v>
      </c>
      <c r="BM307" s="160" t="s">
        <v>2571</v>
      </c>
    </row>
    <row r="308" spans="2:65" s="28" customFormat="1" ht="21.75" customHeight="1">
      <c r="B308" s="149"/>
      <c r="C308" s="167" t="s">
        <v>998</v>
      </c>
      <c r="D308" s="167" t="s">
        <v>431</v>
      </c>
      <c r="E308" s="168" t="s">
        <v>2572</v>
      </c>
      <c r="F308" s="169" t="s">
        <v>2573</v>
      </c>
      <c r="G308" s="170" t="s">
        <v>250</v>
      </c>
      <c r="H308" s="171">
        <v>2</v>
      </c>
      <c r="I308" s="171">
        <v>7.22</v>
      </c>
      <c r="J308" s="171">
        <f t="shared" si="80"/>
        <v>14.44</v>
      </c>
      <c r="K308" s="172"/>
      <c r="L308" s="173"/>
      <c r="M308" s="174"/>
      <c r="N308" s="175" t="s">
        <v>38</v>
      </c>
      <c r="O308" s="158">
        <v>0</v>
      </c>
      <c r="P308" s="158">
        <f t="shared" si="81"/>
        <v>0</v>
      </c>
      <c r="Q308" s="158">
        <v>0</v>
      </c>
      <c r="R308" s="158">
        <f t="shared" si="82"/>
        <v>0</v>
      </c>
      <c r="S308" s="158">
        <v>0</v>
      </c>
      <c r="T308" s="159">
        <f t="shared" si="83"/>
        <v>0</v>
      </c>
      <c r="AR308" s="160" t="s">
        <v>280</v>
      </c>
      <c r="AT308" s="160" t="s">
        <v>431</v>
      </c>
      <c r="AU308" s="160" t="s">
        <v>85</v>
      </c>
      <c r="AY308" s="16" t="s">
        <v>149</v>
      </c>
      <c r="BE308" s="161">
        <f t="shared" si="84"/>
        <v>0</v>
      </c>
      <c r="BF308" s="161">
        <f t="shared" si="85"/>
        <v>14.44</v>
      </c>
      <c r="BG308" s="161">
        <f t="shared" si="86"/>
        <v>0</v>
      </c>
      <c r="BH308" s="161">
        <f t="shared" si="87"/>
        <v>0</v>
      </c>
      <c r="BI308" s="161">
        <f t="shared" si="88"/>
        <v>0</v>
      </c>
      <c r="BJ308" s="16" t="s">
        <v>85</v>
      </c>
      <c r="BK308" s="162">
        <f t="shared" si="89"/>
        <v>14.44</v>
      </c>
      <c r="BL308" s="16" t="s">
        <v>216</v>
      </c>
      <c r="BM308" s="160" t="s">
        <v>2574</v>
      </c>
    </row>
    <row r="309" spans="2:65" s="28" customFormat="1" ht="21.75" customHeight="1">
      <c r="B309" s="149"/>
      <c r="C309" s="167" t="s">
        <v>1002</v>
      </c>
      <c r="D309" s="167" t="s">
        <v>431</v>
      </c>
      <c r="E309" s="168" t="s">
        <v>2575</v>
      </c>
      <c r="F309" s="169" t="s">
        <v>2576</v>
      </c>
      <c r="G309" s="170" t="s">
        <v>250</v>
      </c>
      <c r="H309" s="171">
        <v>2</v>
      </c>
      <c r="I309" s="171">
        <v>11.84</v>
      </c>
      <c r="J309" s="171">
        <f t="shared" si="80"/>
        <v>23.68</v>
      </c>
      <c r="K309" s="172"/>
      <c r="L309" s="173"/>
      <c r="M309" s="174"/>
      <c r="N309" s="175" t="s">
        <v>38</v>
      </c>
      <c r="O309" s="158">
        <v>0</v>
      </c>
      <c r="P309" s="158">
        <f t="shared" si="81"/>
        <v>0</v>
      </c>
      <c r="Q309" s="158">
        <v>0</v>
      </c>
      <c r="R309" s="158">
        <f t="shared" si="82"/>
        <v>0</v>
      </c>
      <c r="S309" s="158">
        <v>0</v>
      </c>
      <c r="T309" s="159">
        <f t="shared" si="83"/>
        <v>0</v>
      </c>
      <c r="AR309" s="160" t="s">
        <v>280</v>
      </c>
      <c r="AT309" s="160" t="s">
        <v>431</v>
      </c>
      <c r="AU309" s="160" t="s">
        <v>85</v>
      </c>
      <c r="AY309" s="16" t="s">
        <v>149</v>
      </c>
      <c r="BE309" s="161">
        <f t="shared" si="84"/>
        <v>0</v>
      </c>
      <c r="BF309" s="161">
        <f t="shared" si="85"/>
        <v>23.68</v>
      </c>
      <c r="BG309" s="161">
        <f t="shared" si="86"/>
        <v>0</v>
      </c>
      <c r="BH309" s="161">
        <f t="shared" si="87"/>
        <v>0</v>
      </c>
      <c r="BI309" s="161">
        <f t="shared" si="88"/>
        <v>0</v>
      </c>
      <c r="BJ309" s="16" t="s">
        <v>85</v>
      </c>
      <c r="BK309" s="162">
        <f t="shared" si="89"/>
        <v>23.68</v>
      </c>
      <c r="BL309" s="16" t="s">
        <v>216</v>
      </c>
      <c r="BM309" s="160" t="s">
        <v>2577</v>
      </c>
    </row>
    <row r="310" spans="2:65" s="28" customFormat="1" ht="21.75" customHeight="1">
      <c r="B310" s="149"/>
      <c r="C310" s="167" t="s">
        <v>1006</v>
      </c>
      <c r="D310" s="167" t="s">
        <v>431</v>
      </c>
      <c r="E310" s="168" t="s">
        <v>2578</v>
      </c>
      <c r="F310" s="169" t="s">
        <v>2579</v>
      </c>
      <c r="G310" s="170" t="s">
        <v>250</v>
      </c>
      <c r="H310" s="171">
        <v>10</v>
      </c>
      <c r="I310" s="171">
        <v>9.68</v>
      </c>
      <c r="J310" s="171">
        <f t="shared" si="80"/>
        <v>96.8</v>
      </c>
      <c r="K310" s="172"/>
      <c r="L310" s="173"/>
      <c r="M310" s="174"/>
      <c r="N310" s="175" t="s">
        <v>38</v>
      </c>
      <c r="O310" s="158">
        <v>0</v>
      </c>
      <c r="P310" s="158">
        <f t="shared" si="81"/>
        <v>0</v>
      </c>
      <c r="Q310" s="158">
        <v>0</v>
      </c>
      <c r="R310" s="158">
        <f t="shared" si="82"/>
        <v>0</v>
      </c>
      <c r="S310" s="158">
        <v>0</v>
      </c>
      <c r="T310" s="159">
        <f t="shared" si="83"/>
        <v>0</v>
      </c>
      <c r="AR310" s="160" t="s">
        <v>280</v>
      </c>
      <c r="AT310" s="160" t="s">
        <v>431</v>
      </c>
      <c r="AU310" s="160" t="s">
        <v>85</v>
      </c>
      <c r="AY310" s="16" t="s">
        <v>149</v>
      </c>
      <c r="BE310" s="161">
        <f t="shared" si="84"/>
        <v>0</v>
      </c>
      <c r="BF310" s="161">
        <f t="shared" si="85"/>
        <v>96.8</v>
      </c>
      <c r="BG310" s="161">
        <f t="shared" si="86"/>
        <v>0</v>
      </c>
      <c r="BH310" s="161">
        <f t="shared" si="87"/>
        <v>0</v>
      </c>
      <c r="BI310" s="161">
        <f t="shared" si="88"/>
        <v>0</v>
      </c>
      <c r="BJ310" s="16" t="s">
        <v>85</v>
      </c>
      <c r="BK310" s="162">
        <f t="shared" si="89"/>
        <v>96.8</v>
      </c>
      <c r="BL310" s="16" t="s">
        <v>216</v>
      </c>
      <c r="BM310" s="160" t="s">
        <v>2580</v>
      </c>
    </row>
    <row r="311" spans="2:65" s="28" customFormat="1" ht="21.75" customHeight="1">
      <c r="B311" s="149"/>
      <c r="C311" s="167" t="s">
        <v>1010</v>
      </c>
      <c r="D311" s="167" t="s">
        <v>431</v>
      </c>
      <c r="E311" s="168" t="s">
        <v>2581</v>
      </c>
      <c r="F311" s="169" t="s">
        <v>2582</v>
      </c>
      <c r="G311" s="170" t="s">
        <v>250</v>
      </c>
      <c r="H311" s="171">
        <v>22</v>
      </c>
      <c r="I311" s="171">
        <v>14.81</v>
      </c>
      <c r="J311" s="171">
        <f t="shared" si="80"/>
        <v>325.82</v>
      </c>
      <c r="K311" s="172"/>
      <c r="L311" s="173"/>
      <c r="M311" s="174"/>
      <c r="N311" s="175" t="s">
        <v>38</v>
      </c>
      <c r="O311" s="158">
        <v>0</v>
      </c>
      <c r="P311" s="158">
        <f t="shared" si="81"/>
        <v>0</v>
      </c>
      <c r="Q311" s="158">
        <v>0</v>
      </c>
      <c r="R311" s="158">
        <f t="shared" si="82"/>
        <v>0</v>
      </c>
      <c r="S311" s="158">
        <v>0</v>
      </c>
      <c r="T311" s="159">
        <f t="shared" si="83"/>
        <v>0</v>
      </c>
      <c r="AR311" s="160" t="s">
        <v>280</v>
      </c>
      <c r="AT311" s="160" t="s">
        <v>431</v>
      </c>
      <c r="AU311" s="160" t="s">
        <v>85</v>
      </c>
      <c r="AY311" s="16" t="s">
        <v>149</v>
      </c>
      <c r="BE311" s="161">
        <f t="shared" si="84"/>
        <v>0</v>
      </c>
      <c r="BF311" s="161">
        <f t="shared" si="85"/>
        <v>325.82</v>
      </c>
      <c r="BG311" s="161">
        <f t="shared" si="86"/>
        <v>0</v>
      </c>
      <c r="BH311" s="161">
        <f t="shared" si="87"/>
        <v>0</v>
      </c>
      <c r="BI311" s="161">
        <f t="shared" si="88"/>
        <v>0</v>
      </c>
      <c r="BJ311" s="16" t="s">
        <v>85</v>
      </c>
      <c r="BK311" s="162">
        <f t="shared" si="89"/>
        <v>325.82</v>
      </c>
      <c r="BL311" s="16" t="s">
        <v>216</v>
      </c>
      <c r="BM311" s="160" t="s">
        <v>2583</v>
      </c>
    </row>
    <row r="312" spans="2:65" s="28" customFormat="1" ht="21.75" customHeight="1">
      <c r="B312" s="149"/>
      <c r="C312" s="167" t="s">
        <v>1014</v>
      </c>
      <c r="D312" s="167" t="s">
        <v>431</v>
      </c>
      <c r="E312" s="168" t="s">
        <v>2584</v>
      </c>
      <c r="F312" s="169" t="s">
        <v>2585</v>
      </c>
      <c r="G312" s="170" t="s">
        <v>250</v>
      </c>
      <c r="H312" s="171">
        <v>8</v>
      </c>
      <c r="I312" s="171">
        <v>13.93</v>
      </c>
      <c r="J312" s="171">
        <f t="shared" si="80"/>
        <v>111.44</v>
      </c>
      <c r="K312" s="172"/>
      <c r="L312" s="173"/>
      <c r="M312" s="174"/>
      <c r="N312" s="175" t="s">
        <v>38</v>
      </c>
      <c r="O312" s="158">
        <v>0</v>
      </c>
      <c r="P312" s="158">
        <f t="shared" si="81"/>
        <v>0</v>
      </c>
      <c r="Q312" s="158">
        <v>0</v>
      </c>
      <c r="R312" s="158">
        <f t="shared" si="82"/>
        <v>0</v>
      </c>
      <c r="S312" s="158">
        <v>0</v>
      </c>
      <c r="T312" s="159">
        <f t="shared" si="83"/>
        <v>0</v>
      </c>
      <c r="AR312" s="160" t="s">
        <v>280</v>
      </c>
      <c r="AT312" s="160" t="s">
        <v>431</v>
      </c>
      <c r="AU312" s="160" t="s">
        <v>85</v>
      </c>
      <c r="AY312" s="16" t="s">
        <v>149</v>
      </c>
      <c r="BE312" s="161">
        <f t="shared" si="84"/>
        <v>0</v>
      </c>
      <c r="BF312" s="161">
        <f t="shared" si="85"/>
        <v>111.44</v>
      </c>
      <c r="BG312" s="161">
        <f t="shared" si="86"/>
        <v>0</v>
      </c>
      <c r="BH312" s="161">
        <f t="shared" si="87"/>
        <v>0</v>
      </c>
      <c r="BI312" s="161">
        <f t="shared" si="88"/>
        <v>0</v>
      </c>
      <c r="BJ312" s="16" t="s">
        <v>85</v>
      </c>
      <c r="BK312" s="162">
        <f t="shared" si="89"/>
        <v>111.44</v>
      </c>
      <c r="BL312" s="16" t="s">
        <v>216</v>
      </c>
      <c r="BM312" s="160" t="s">
        <v>2586</v>
      </c>
    </row>
    <row r="313" spans="2:65" s="28" customFormat="1" ht="16.5" customHeight="1">
      <c r="B313" s="149"/>
      <c r="C313" s="150" t="s">
        <v>1018</v>
      </c>
      <c r="D313" s="150" t="s">
        <v>151</v>
      </c>
      <c r="E313" s="151" t="s">
        <v>2587</v>
      </c>
      <c r="F313" s="152" t="s">
        <v>2588</v>
      </c>
      <c r="G313" s="153" t="s">
        <v>727</v>
      </c>
      <c r="H313" s="154">
        <v>16.545999999999999</v>
      </c>
      <c r="I313" s="154">
        <v>40</v>
      </c>
      <c r="J313" s="154">
        <f t="shared" si="80"/>
        <v>661.84</v>
      </c>
      <c r="K313" s="155"/>
      <c r="L313" s="29"/>
      <c r="M313" s="156"/>
      <c r="N313" s="157" t="s">
        <v>38</v>
      </c>
      <c r="O313" s="158">
        <v>3.5999999999999997E-2</v>
      </c>
      <c r="P313" s="158">
        <f t="shared" si="81"/>
        <v>0.59565599999999996</v>
      </c>
      <c r="Q313" s="158">
        <v>0</v>
      </c>
      <c r="R313" s="158">
        <f t="shared" si="82"/>
        <v>0</v>
      </c>
      <c r="S313" s="158">
        <v>0</v>
      </c>
      <c r="T313" s="159">
        <f t="shared" si="83"/>
        <v>0</v>
      </c>
      <c r="AR313" s="160" t="s">
        <v>216</v>
      </c>
      <c r="AT313" s="160" t="s">
        <v>151</v>
      </c>
      <c r="AU313" s="160" t="s">
        <v>85</v>
      </c>
      <c r="AY313" s="16" t="s">
        <v>149</v>
      </c>
      <c r="BE313" s="161">
        <f t="shared" si="84"/>
        <v>0</v>
      </c>
      <c r="BF313" s="161">
        <f t="shared" si="85"/>
        <v>661.84</v>
      </c>
      <c r="BG313" s="161">
        <f t="shared" si="86"/>
        <v>0</v>
      </c>
      <c r="BH313" s="161">
        <f t="shared" si="87"/>
        <v>0</v>
      </c>
      <c r="BI313" s="161">
        <f t="shared" si="88"/>
        <v>0</v>
      </c>
      <c r="BJ313" s="16" t="s">
        <v>85</v>
      </c>
      <c r="BK313" s="162">
        <f t="shared" si="89"/>
        <v>661.84</v>
      </c>
      <c r="BL313" s="16" t="s">
        <v>216</v>
      </c>
      <c r="BM313" s="160" t="s">
        <v>2589</v>
      </c>
    </row>
    <row r="314" spans="2:65" s="137" customFormat="1" ht="25.95" customHeight="1">
      <c r="B314" s="138"/>
      <c r="D314" s="139" t="s">
        <v>71</v>
      </c>
      <c r="E314" s="140" t="s">
        <v>431</v>
      </c>
      <c r="F314" s="140" t="s">
        <v>1255</v>
      </c>
      <c r="J314" s="141">
        <f>BK314</f>
        <v>2737.97</v>
      </c>
      <c r="L314" s="138"/>
      <c r="M314" s="142"/>
      <c r="P314" s="143">
        <f>P315</f>
        <v>115.38800000000001</v>
      </c>
      <c r="R314" s="143">
        <f>R315</f>
        <v>6.9580000000000003E-2</v>
      </c>
      <c r="T314" s="144">
        <f>T315</f>
        <v>0</v>
      </c>
      <c r="AR314" s="139" t="s">
        <v>161</v>
      </c>
      <c r="AT314" s="145" t="s">
        <v>71</v>
      </c>
      <c r="AU314" s="145" t="s">
        <v>72</v>
      </c>
      <c r="AY314" s="139" t="s">
        <v>149</v>
      </c>
      <c r="BK314" s="146">
        <f>BK315</f>
        <v>2737.97</v>
      </c>
    </row>
    <row r="315" spans="2:65" s="137" customFormat="1" ht="22.8" customHeight="1">
      <c r="B315" s="138"/>
      <c r="D315" s="139" t="s">
        <v>71</v>
      </c>
      <c r="E315" s="147" t="s">
        <v>2082</v>
      </c>
      <c r="F315" s="147" t="s">
        <v>2083</v>
      </c>
      <c r="J315" s="148">
        <f>BK315</f>
        <v>2737.97</v>
      </c>
      <c r="L315" s="138"/>
      <c r="M315" s="142"/>
      <c r="P315" s="143">
        <f>SUM(P316:P331)</f>
        <v>115.38800000000001</v>
      </c>
      <c r="R315" s="143">
        <f>SUM(R316:R331)</f>
        <v>6.9580000000000003E-2</v>
      </c>
      <c r="T315" s="144">
        <f>SUM(T316:T331)</f>
        <v>0</v>
      </c>
      <c r="AR315" s="139" t="s">
        <v>161</v>
      </c>
      <c r="AT315" s="145" t="s">
        <v>71</v>
      </c>
      <c r="AU315" s="145" t="s">
        <v>79</v>
      </c>
      <c r="AY315" s="139" t="s">
        <v>149</v>
      </c>
      <c r="BK315" s="146">
        <f>SUM(BK316:BK331)</f>
        <v>2737.97</v>
      </c>
    </row>
    <row r="316" spans="2:65" s="28" customFormat="1" ht="16.5" customHeight="1">
      <c r="B316" s="149"/>
      <c r="C316" s="150" t="s">
        <v>1022</v>
      </c>
      <c r="D316" s="150" t="s">
        <v>151</v>
      </c>
      <c r="E316" s="151" t="s">
        <v>2590</v>
      </c>
      <c r="F316" s="152" t="s">
        <v>2591</v>
      </c>
      <c r="G316" s="153" t="s">
        <v>393</v>
      </c>
      <c r="H316" s="154">
        <v>115</v>
      </c>
      <c r="I316" s="154">
        <v>1.44</v>
      </c>
      <c r="J316" s="154">
        <f t="shared" ref="J316:J331" si="90">ROUND(I316*H316,3)</f>
        <v>165.6</v>
      </c>
      <c r="K316" s="155"/>
      <c r="L316" s="29"/>
      <c r="M316" s="156"/>
      <c r="N316" s="157" t="s">
        <v>38</v>
      </c>
      <c r="O316" s="158">
        <v>6.7000000000000004E-2</v>
      </c>
      <c r="P316" s="158">
        <f t="shared" ref="P316:P331" si="91">O316*H316</f>
        <v>7.7050000000000001</v>
      </c>
      <c r="Q316" s="158">
        <v>0</v>
      </c>
      <c r="R316" s="158">
        <f t="shared" ref="R316:R331" si="92">Q316*H316</f>
        <v>0</v>
      </c>
      <c r="S316" s="158">
        <v>0</v>
      </c>
      <c r="T316" s="159">
        <f t="shared" ref="T316:T331" si="93">S316*H316</f>
        <v>0</v>
      </c>
      <c r="AR316" s="160" t="s">
        <v>625</v>
      </c>
      <c r="AT316" s="160" t="s">
        <v>151</v>
      </c>
      <c r="AU316" s="160" t="s">
        <v>85</v>
      </c>
      <c r="AY316" s="16" t="s">
        <v>149</v>
      </c>
      <c r="BE316" s="161">
        <f t="shared" ref="BE316:BE331" si="94">IF(N316="základná",J316,0)</f>
        <v>0</v>
      </c>
      <c r="BF316" s="161">
        <f t="shared" ref="BF316:BF331" si="95">IF(N316="znížená",J316,0)</f>
        <v>165.6</v>
      </c>
      <c r="BG316" s="161">
        <f t="shared" ref="BG316:BG331" si="96">IF(N316="zákl. prenesená",J316,0)</f>
        <v>0</v>
      </c>
      <c r="BH316" s="161">
        <f t="shared" ref="BH316:BH331" si="97">IF(N316="zníž. prenesená",J316,0)</f>
        <v>0</v>
      </c>
      <c r="BI316" s="161">
        <f t="shared" ref="BI316:BI331" si="98">IF(N316="nulová",J316,0)</f>
        <v>0</v>
      </c>
      <c r="BJ316" s="16" t="s">
        <v>85</v>
      </c>
      <c r="BK316" s="162">
        <f t="shared" ref="BK316:BK331" si="99">ROUND(I316*H316,3)</f>
        <v>165.6</v>
      </c>
      <c r="BL316" s="16" t="s">
        <v>625</v>
      </c>
      <c r="BM316" s="160" t="s">
        <v>2592</v>
      </c>
    </row>
    <row r="317" spans="2:65" s="28" customFormat="1" ht="21.75" customHeight="1">
      <c r="B317" s="149"/>
      <c r="C317" s="167" t="s">
        <v>1026</v>
      </c>
      <c r="D317" s="167" t="s">
        <v>431</v>
      </c>
      <c r="E317" s="168" t="s">
        <v>2593</v>
      </c>
      <c r="F317" s="169" t="s">
        <v>2594</v>
      </c>
      <c r="G317" s="170" t="s">
        <v>250</v>
      </c>
      <c r="H317" s="171">
        <v>176</v>
      </c>
      <c r="I317" s="171">
        <v>2.33</v>
      </c>
      <c r="J317" s="171">
        <f t="shared" si="90"/>
        <v>410.08</v>
      </c>
      <c r="K317" s="172"/>
      <c r="L317" s="173"/>
      <c r="M317" s="174"/>
      <c r="N317" s="175" t="s">
        <v>38</v>
      </c>
      <c r="O317" s="158">
        <v>0</v>
      </c>
      <c r="P317" s="158">
        <f t="shared" si="91"/>
        <v>0</v>
      </c>
      <c r="Q317" s="158">
        <v>3.4000000000000002E-4</v>
      </c>
      <c r="R317" s="158">
        <f t="shared" si="92"/>
        <v>5.9840000000000004E-2</v>
      </c>
      <c r="S317" s="158">
        <v>0</v>
      </c>
      <c r="T317" s="159">
        <f t="shared" si="93"/>
        <v>0</v>
      </c>
      <c r="AR317" s="160" t="s">
        <v>1262</v>
      </c>
      <c r="AT317" s="160" t="s">
        <v>431</v>
      </c>
      <c r="AU317" s="160" t="s">
        <v>85</v>
      </c>
      <c r="AY317" s="16" t="s">
        <v>149</v>
      </c>
      <c r="BE317" s="161">
        <f t="shared" si="94"/>
        <v>0</v>
      </c>
      <c r="BF317" s="161">
        <f t="shared" si="95"/>
        <v>410.08</v>
      </c>
      <c r="BG317" s="161">
        <f t="shared" si="96"/>
        <v>0</v>
      </c>
      <c r="BH317" s="161">
        <f t="shared" si="97"/>
        <v>0</v>
      </c>
      <c r="BI317" s="161">
        <f t="shared" si="98"/>
        <v>0</v>
      </c>
      <c r="BJ317" s="16" t="s">
        <v>85</v>
      </c>
      <c r="BK317" s="162">
        <f t="shared" si="99"/>
        <v>410.08</v>
      </c>
      <c r="BL317" s="16" t="s">
        <v>625</v>
      </c>
      <c r="BM317" s="160" t="s">
        <v>2595</v>
      </c>
    </row>
    <row r="318" spans="2:65" s="28" customFormat="1" ht="33" customHeight="1">
      <c r="B318" s="149"/>
      <c r="C318" s="167" t="s">
        <v>1030</v>
      </c>
      <c r="D318" s="167" t="s">
        <v>431</v>
      </c>
      <c r="E318" s="168" t="s">
        <v>2596</v>
      </c>
      <c r="F318" s="169" t="s">
        <v>2597</v>
      </c>
      <c r="G318" s="170" t="s">
        <v>250</v>
      </c>
      <c r="H318" s="171">
        <v>26</v>
      </c>
      <c r="I318" s="171">
        <v>0.3</v>
      </c>
      <c r="J318" s="171">
        <f t="shared" si="90"/>
        <v>7.8</v>
      </c>
      <c r="K318" s="172"/>
      <c r="L318" s="173"/>
      <c r="M318" s="174"/>
      <c r="N318" s="175" t="s">
        <v>38</v>
      </c>
      <c r="O318" s="158">
        <v>0</v>
      </c>
      <c r="P318" s="158">
        <f t="shared" si="91"/>
        <v>0</v>
      </c>
      <c r="Q318" s="158">
        <v>5.0000000000000002E-5</v>
      </c>
      <c r="R318" s="158">
        <f t="shared" si="92"/>
        <v>1.3000000000000002E-3</v>
      </c>
      <c r="S318" s="158">
        <v>0</v>
      </c>
      <c r="T318" s="159">
        <f t="shared" si="93"/>
        <v>0</v>
      </c>
      <c r="AR318" s="160" t="s">
        <v>1262</v>
      </c>
      <c r="AT318" s="160" t="s">
        <v>431</v>
      </c>
      <c r="AU318" s="160" t="s">
        <v>85</v>
      </c>
      <c r="AY318" s="16" t="s">
        <v>149</v>
      </c>
      <c r="BE318" s="161">
        <f t="shared" si="94"/>
        <v>0</v>
      </c>
      <c r="BF318" s="161">
        <f t="shared" si="95"/>
        <v>7.8</v>
      </c>
      <c r="BG318" s="161">
        <f t="shared" si="96"/>
        <v>0</v>
      </c>
      <c r="BH318" s="161">
        <f t="shared" si="97"/>
        <v>0</v>
      </c>
      <c r="BI318" s="161">
        <f t="shared" si="98"/>
        <v>0</v>
      </c>
      <c r="BJ318" s="16" t="s">
        <v>85</v>
      </c>
      <c r="BK318" s="162">
        <f t="shared" si="99"/>
        <v>7.8</v>
      </c>
      <c r="BL318" s="16" t="s">
        <v>625</v>
      </c>
      <c r="BM318" s="160" t="s">
        <v>2598</v>
      </c>
    </row>
    <row r="319" spans="2:65" s="28" customFormat="1" ht="33" customHeight="1">
      <c r="B319" s="149"/>
      <c r="C319" s="167" t="s">
        <v>1034</v>
      </c>
      <c r="D319" s="167" t="s">
        <v>431</v>
      </c>
      <c r="E319" s="168" t="s">
        <v>2599</v>
      </c>
      <c r="F319" s="169" t="s">
        <v>2600</v>
      </c>
      <c r="G319" s="170" t="s">
        <v>250</v>
      </c>
      <c r="H319" s="171">
        <v>20</v>
      </c>
      <c r="I319" s="171">
        <v>0.34</v>
      </c>
      <c r="J319" s="171">
        <f t="shared" si="90"/>
        <v>6.8</v>
      </c>
      <c r="K319" s="172"/>
      <c r="L319" s="173"/>
      <c r="M319" s="174"/>
      <c r="N319" s="175" t="s">
        <v>38</v>
      </c>
      <c r="O319" s="158">
        <v>0</v>
      </c>
      <c r="P319" s="158">
        <f t="shared" si="91"/>
        <v>0</v>
      </c>
      <c r="Q319" s="158">
        <v>5.0000000000000002E-5</v>
      </c>
      <c r="R319" s="158">
        <f t="shared" si="92"/>
        <v>1E-3</v>
      </c>
      <c r="S319" s="158">
        <v>0</v>
      </c>
      <c r="T319" s="159">
        <f t="shared" si="93"/>
        <v>0</v>
      </c>
      <c r="AR319" s="160" t="s">
        <v>1262</v>
      </c>
      <c r="AT319" s="160" t="s">
        <v>431</v>
      </c>
      <c r="AU319" s="160" t="s">
        <v>85</v>
      </c>
      <c r="AY319" s="16" t="s">
        <v>149</v>
      </c>
      <c r="BE319" s="161">
        <f t="shared" si="94"/>
        <v>0</v>
      </c>
      <c r="BF319" s="161">
        <f t="shared" si="95"/>
        <v>6.8</v>
      </c>
      <c r="BG319" s="161">
        <f t="shared" si="96"/>
        <v>0</v>
      </c>
      <c r="BH319" s="161">
        <f t="shared" si="97"/>
        <v>0</v>
      </c>
      <c r="BI319" s="161">
        <f t="shared" si="98"/>
        <v>0</v>
      </c>
      <c r="BJ319" s="16" t="s">
        <v>85</v>
      </c>
      <c r="BK319" s="162">
        <f t="shared" si="99"/>
        <v>6.8</v>
      </c>
      <c r="BL319" s="16" t="s">
        <v>625</v>
      </c>
      <c r="BM319" s="160" t="s">
        <v>2601</v>
      </c>
    </row>
    <row r="320" spans="2:65" s="28" customFormat="1" ht="33" customHeight="1">
      <c r="B320" s="149"/>
      <c r="C320" s="167" t="s">
        <v>1038</v>
      </c>
      <c r="D320" s="167" t="s">
        <v>431</v>
      </c>
      <c r="E320" s="168" t="s">
        <v>2602</v>
      </c>
      <c r="F320" s="169" t="s">
        <v>2603</v>
      </c>
      <c r="G320" s="170" t="s">
        <v>250</v>
      </c>
      <c r="H320" s="171">
        <v>24</v>
      </c>
      <c r="I320" s="171">
        <v>0.36</v>
      </c>
      <c r="J320" s="171">
        <f t="shared" si="90"/>
        <v>8.64</v>
      </c>
      <c r="K320" s="172"/>
      <c r="L320" s="173"/>
      <c r="M320" s="174"/>
      <c r="N320" s="175" t="s">
        <v>38</v>
      </c>
      <c r="O320" s="158">
        <v>0</v>
      </c>
      <c r="P320" s="158">
        <f t="shared" si="91"/>
        <v>0</v>
      </c>
      <c r="Q320" s="158">
        <v>5.0000000000000002E-5</v>
      </c>
      <c r="R320" s="158">
        <f t="shared" si="92"/>
        <v>1.2000000000000001E-3</v>
      </c>
      <c r="S320" s="158">
        <v>0</v>
      </c>
      <c r="T320" s="159">
        <f t="shared" si="93"/>
        <v>0</v>
      </c>
      <c r="AR320" s="160" t="s">
        <v>1262</v>
      </c>
      <c r="AT320" s="160" t="s">
        <v>431</v>
      </c>
      <c r="AU320" s="160" t="s">
        <v>85</v>
      </c>
      <c r="AY320" s="16" t="s">
        <v>149</v>
      </c>
      <c r="BE320" s="161">
        <f t="shared" si="94"/>
        <v>0</v>
      </c>
      <c r="BF320" s="161">
        <f t="shared" si="95"/>
        <v>8.64</v>
      </c>
      <c r="BG320" s="161">
        <f t="shared" si="96"/>
        <v>0</v>
      </c>
      <c r="BH320" s="161">
        <f t="shared" si="97"/>
        <v>0</v>
      </c>
      <c r="BI320" s="161">
        <f t="shared" si="98"/>
        <v>0</v>
      </c>
      <c r="BJ320" s="16" t="s">
        <v>85</v>
      </c>
      <c r="BK320" s="162">
        <f t="shared" si="99"/>
        <v>8.64</v>
      </c>
      <c r="BL320" s="16" t="s">
        <v>625</v>
      </c>
      <c r="BM320" s="160" t="s">
        <v>2604</v>
      </c>
    </row>
    <row r="321" spans="2:65" s="28" customFormat="1" ht="33" customHeight="1">
      <c r="B321" s="149"/>
      <c r="C321" s="167" t="s">
        <v>1042</v>
      </c>
      <c r="D321" s="167" t="s">
        <v>431</v>
      </c>
      <c r="E321" s="168" t="s">
        <v>2605</v>
      </c>
      <c r="F321" s="169" t="s">
        <v>2606</v>
      </c>
      <c r="G321" s="170" t="s">
        <v>250</v>
      </c>
      <c r="H321" s="171">
        <v>72</v>
      </c>
      <c r="I321" s="171">
        <v>0.41</v>
      </c>
      <c r="J321" s="171">
        <f t="shared" si="90"/>
        <v>29.52</v>
      </c>
      <c r="K321" s="172"/>
      <c r="L321" s="173"/>
      <c r="M321" s="174"/>
      <c r="N321" s="175" t="s">
        <v>38</v>
      </c>
      <c r="O321" s="158">
        <v>0</v>
      </c>
      <c r="P321" s="158">
        <f t="shared" si="91"/>
        <v>0</v>
      </c>
      <c r="Q321" s="158">
        <v>5.0000000000000002E-5</v>
      </c>
      <c r="R321" s="158">
        <f t="shared" si="92"/>
        <v>3.6000000000000003E-3</v>
      </c>
      <c r="S321" s="158">
        <v>0</v>
      </c>
      <c r="T321" s="159">
        <f t="shared" si="93"/>
        <v>0</v>
      </c>
      <c r="AR321" s="160" t="s">
        <v>1262</v>
      </c>
      <c r="AT321" s="160" t="s">
        <v>431</v>
      </c>
      <c r="AU321" s="160" t="s">
        <v>85</v>
      </c>
      <c r="AY321" s="16" t="s">
        <v>149</v>
      </c>
      <c r="BE321" s="161">
        <f t="shared" si="94"/>
        <v>0</v>
      </c>
      <c r="BF321" s="161">
        <f t="shared" si="95"/>
        <v>29.52</v>
      </c>
      <c r="BG321" s="161">
        <f t="shared" si="96"/>
        <v>0</v>
      </c>
      <c r="BH321" s="161">
        <f t="shared" si="97"/>
        <v>0</v>
      </c>
      <c r="BI321" s="161">
        <f t="shared" si="98"/>
        <v>0</v>
      </c>
      <c r="BJ321" s="16" t="s">
        <v>85</v>
      </c>
      <c r="BK321" s="162">
        <f t="shared" si="99"/>
        <v>29.52</v>
      </c>
      <c r="BL321" s="16" t="s">
        <v>625</v>
      </c>
      <c r="BM321" s="160" t="s">
        <v>2607</v>
      </c>
    </row>
    <row r="322" spans="2:65" s="28" customFormat="1" ht="33" customHeight="1">
      <c r="B322" s="149"/>
      <c r="C322" s="167" t="s">
        <v>1046</v>
      </c>
      <c r="D322" s="167" t="s">
        <v>431</v>
      </c>
      <c r="E322" s="168" t="s">
        <v>2608</v>
      </c>
      <c r="F322" s="169" t="s">
        <v>2609</v>
      </c>
      <c r="G322" s="170" t="s">
        <v>250</v>
      </c>
      <c r="H322" s="171">
        <v>14</v>
      </c>
      <c r="I322" s="171">
        <v>0.46</v>
      </c>
      <c r="J322" s="171">
        <f t="shared" si="90"/>
        <v>6.44</v>
      </c>
      <c r="K322" s="172"/>
      <c r="L322" s="173"/>
      <c r="M322" s="174"/>
      <c r="N322" s="175" t="s">
        <v>38</v>
      </c>
      <c r="O322" s="158">
        <v>0</v>
      </c>
      <c r="P322" s="158">
        <f t="shared" si="91"/>
        <v>0</v>
      </c>
      <c r="Q322" s="158">
        <v>6.0000000000000002E-5</v>
      </c>
      <c r="R322" s="158">
        <f t="shared" si="92"/>
        <v>8.4000000000000003E-4</v>
      </c>
      <c r="S322" s="158">
        <v>0</v>
      </c>
      <c r="T322" s="159">
        <f t="shared" si="93"/>
        <v>0</v>
      </c>
      <c r="AR322" s="160" t="s">
        <v>1262</v>
      </c>
      <c r="AT322" s="160" t="s">
        <v>431</v>
      </c>
      <c r="AU322" s="160" t="s">
        <v>85</v>
      </c>
      <c r="AY322" s="16" t="s">
        <v>149</v>
      </c>
      <c r="BE322" s="161">
        <f t="shared" si="94"/>
        <v>0</v>
      </c>
      <c r="BF322" s="161">
        <f t="shared" si="95"/>
        <v>6.44</v>
      </c>
      <c r="BG322" s="161">
        <f t="shared" si="96"/>
        <v>0</v>
      </c>
      <c r="BH322" s="161">
        <f t="shared" si="97"/>
        <v>0</v>
      </c>
      <c r="BI322" s="161">
        <f t="shared" si="98"/>
        <v>0</v>
      </c>
      <c r="BJ322" s="16" t="s">
        <v>85</v>
      </c>
      <c r="BK322" s="162">
        <f t="shared" si="99"/>
        <v>6.44</v>
      </c>
      <c r="BL322" s="16" t="s">
        <v>625</v>
      </c>
      <c r="BM322" s="160" t="s">
        <v>2610</v>
      </c>
    </row>
    <row r="323" spans="2:65" s="28" customFormat="1" ht="33" customHeight="1">
      <c r="B323" s="149"/>
      <c r="C323" s="167" t="s">
        <v>1050</v>
      </c>
      <c r="D323" s="167" t="s">
        <v>431</v>
      </c>
      <c r="E323" s="168" t="s">
        <v>2611</v>
      </c>
      <c r="F323" s="169" t="s">
        <v>2612</v>
      </c>
      <c r="G323" s="170" t="s">
        <v>250</v>
      </c>
      <c r="H323" s="171">
        <v>20</v>
      </c>
      <c r="I323" s="171">
        <v>0.56000000000000005</v>
      </c>
      <c r="J323" s="171">
        <f t="shared" si="90"/>
        <v>11.2</v>
      </c>
      <c r="K323" s="172"/>
      <c r="L323" s="173"/>
      <c r="M323" s="174"/>
      <c r="N323" s="175" t="s">
        <v>38</v>
      </c>
      <c r="O323" s="158">
        <v>0</v>
      </c>
      <c r="P323" s="158">
        <f t="shared" si="91"/>
        <v>0</v>
      </c>
      <c r="Q323" s="158">
        <v>9.0000000000000006E-5</v>
      </c>
      <c r="R323" s="158">
        <f t="shared" si="92"/>
        <v>1.8000000000000002E-3</v>
      </c>
      <c r="S323" s="158">
        <v>0</v>
      </c>
      <c r="T323" s="159">
        <f t="shared" si="93"/>
        <v>0</v>
      </c>
      <c r="AR323" s="160" t="s">
        <v>1262</v>
      </c>
      <c r="AT323" s="160" t="s">
        <v>431</v>
      </c>
      <c r="AU323" s="160" t="s">
        <v>85</v>
      </c>
      <c r="AY323" s="16" t="s">
        <v>149</v>
      </c>
      <c r="BE323" s="161">
        <f t="shared" si="94"/>
        <v>0</v>
      </c>
      <c r="BF323" s="161">
        <f t="shared" si="95"/>
        <v>11.2</v>
      </c>
      <c r="BG323" s="161">
        <f t="shared" si="96"/>
        <v>0</v>
      </c>
      <c r="BH323" s="161">
        <f t="shared" si="97"/>
        <v>0</v>
      </c>
      <c r="BI323" s="161">
        <f t="shared" si="98"/>
        <v>0</v>
      </c>
      <c r="BJ323" s="16" t="s">
        <v>85</v>
      </c>
      <c r="BK323" s="162">
        <f t="shared" si="99"/>
        <v>11.2</v>
      </c>
      <c r="BL323" s="16" t="s">
        <v>625</v>
      </c>
      <c r="BM323" s="160" t="s">
        <v>2613</v>
      </c>
    </row>
    <row r="324" spans="2:65" s="28" customFormat="1" ht="16.5" customHeight="1">
      <c r="B324" s="149"/>
      <c r="C324" s="150" t="s">
        <v>1054</v>
      </c>
      <c r="D324" s="150" t="s">
        <v>151</v>
      </c>
      <c r="E324" s="151" t="s">
        <v>2614</v>
      </c>
      <c r="F324" s="152" t="s">
        <v>2615</v>
      </c>
      <c r="G324" s="153" t="s">
        <v>159</v>
      </c>
      <c r="H324" s="154">
        <v>277</v>
      </c>
      <c r="I324" s="154">
        <v>0.69</v>
      </c>
      <c r="J324" s="154">
        <f t="shared" si="90"/>
        <v>191.13</v>
      </c>
      <c r="K324" s="155"/>
      <c r="L324" s="29"/>
      <c r="M324" s="156"/>
      <c r="N324" s="157" t="s">
        <v>38</v>
      </c>
      <c r="O324" s="158">
        <v>3.4000000000000002E-2</v>
      </c>
      <c r="P324" s="158">
        <f t="shared" si="91"/>
        <v>9.418000000000001</v>
      </c>
      <c r="Q324" s="158">
        <v>0</v>
      </c>
      <c r="R324" s="158">
        <f t="shared" si="92"/>
        <v>0</v>
      </c>
      <c r="S324" s="158">
        <v>0</v>
      </c>
      <c r="T324" s="159">
        <f t="shared" si="93"/>
        <v>0</v>
      </c>
      <c r="AR324" s="160" t="s">
        <v>625</v>
      </c>
      <c r="AT324" s="160" t="s">
        <v>151</v>
      </c>
      <c r="AU324" s="160" t="s">
        <v>85</v>
      </c>
      <c r="AY324" s="16" t="s">
        <v>149</v>
      </c>
      <c r="BE324" s="161">
        <f t="shared" si="94"/>
        <v>0</v>
      </c>
      <c r="BF324" s="161">
        <f t="shared" si="95"/>
        <v>191.13</v>
      </c>
      <c r="BG324" s="161">
        <f t="shared" si="96"/>
        <v>0</v>
      </c>
      <c r="BH324" s="161">
        <f t="shared" si="97"/>
        <v>0</v>
      </c>
      <c r="BI324" s="161">
        <f t="shared" si="98"/>
        <v>0</v>
      </c>
      <c r="BJ324" s="16" t="s">
        <v>85</v>
      </c>
      <c r="BK324" s="162">
        <f t="shared" si="99"/>
        <v>191.13</v>
      </c>
      <c r="BL324" s="16" t="s">
        <v>625</v>
      </c>
      <c r="BM324" s="160" t="s">
        <v>2616</v>
      </c>
    </row>
    <row r="325" spans="2:65" s="28" customFormat="1" ht="16.5" customHeight="1">
      <c r="B325" s="149"/>
      <c r="C325" s="150" t="s">
        <v>1058</v>
      </c>
      <c r="D325" s="150" t="s">
        <v>151</v>
      </c>
      <c r="E325" s="151" t="s">
        <v>2617</v>
      </c>
      <c r="F325" s="152" t="s">
        <v>2618</v>
      </c>
      <c r="G325" s="153" t="s">
        <v>159</v>
      </c>
      <c r="H325" s="154">
        <v>53</v>
      </c>
      <c r="I325" s="154">
        <v>1.07</v>
      </c>
      <c r="J325" s="154">
        <f t="shared" si="90"/>
        <v>56.71</v>
      </c>
      <c r="K325" s="155"/>
      <c r="L325" s="29"/>
      <c r="M325" s="156"/>
      <c r="N325" s="157" t="s">
        <v>38</v>
      </c>
      <c r="O325" s="158">
        <v>4.5999999999999999E-2</v>
      </c>
      <c r="P325" s="158">
        <f t="shared" si="91"/>
        <v>2.4380000000000002</v>
      </c>
      <c r="Q325" s="158">
        <v>0</v>
      </c>
      <c r="R325" s="158">
        <f t="shared" si="92"/>
        <v>0</v>
      </c>
      <c r="S325" s="158">
        <v>0</v>
      </c>
      <c r="T325" s="159">
        <f t="shared" si="93"/>
        <v>0</v>
      </c>
      <c r="AR325" s="160" t="s">
        <v>625</v>
      </c>
      <c r="AT325" s="160" t="s">
        <v>151</v>
      </c>
      <c r="AU325" s="160" t="s">
        <v>85</v>
      </c>
      <c r="AY325" s="16" t="s">
        <v>149</v>
      </c>
      <c r="BE325" s="161">
        <f t="shared" si="94"/>
        <v>0</v>
      </c>
      <c r="BF325" s="161">
        <f t="shared" si="95"/>
        <v>56.71</v>
      </c>
      <c r="BG325" s="161">
        <f t="shared" si="96"/>
        <v>0</v>
      </c>
      <c r="BH325" s="161">
        <f t="shared" si="97"/>
        <v>0</v>
      </c>
      <c r="BI325" s="161">
        <f t="shared" si="98"/>
        <v>0</v>
      </c>
      <c r="BJ325" s="16" t="s">
        <v>85</v>
      </c>
      <c r="BK325" s="162">
        <f t="shared" si="99"/>
        <v>56.71</v>
      </c>
      <c r="BL325" s="16" t="s">
        <v>625</v>
      </c>
      <c r="BM325" s="160" t="s">
        <v>2619</v>
      </c>
    </row>
    <row r="326" spans="2:65" s="28" customFormat="1" ht="16.5" customHeight="1">
      <c r="B326" s="149"/>
      <c r="C326" s="150" t="s">
        <v>1062</v>
      </c>
      <c r="D326" s="150" t="s">
        <v>151</v>
      </c>
      <c r="E326" s="151" t="s">
        <v>2620</v>
      </c>
      <c r="F326" s="152" t="s">
        <v>2621</v>
      </c>
      <c r="G326" s="153" t="s">
        <v>159</v>
      </c>
      <c r="H326" s="154">
        <v>54</v>
      </c>
      <c r="I326" s="154">
        <v>1.21</v>
      </c>
      <c r="J326" s="154">
        <f t="shared" si="90"/>
        <v>65.34</v>
      </c>
      <c r="K326" s="155"/>
      <c r="L326" s="29"/>
      <c r="M326" s="156"/>
      <c r="N326" s="157" t="s">
        <v>38</v>
      </c>
      <c r="O326" s="158">
        <v>5.1999999999999998E-2</v>
      </c>
      <c r="P326" s="158">
        <f t="shared" si="91"/>
        <v>2.8079999999999998</v>
      </c>
      <c r="Q326" s="158">
        <v>0</v>
      </c>
      <c r="R326" s="158">
        <f t="shared" si="92"/>
        <v>0</v>
      </c>
      <c r="S326" s="158">
        <v>0</v>
      </c>
      <c r="T326" s="159">
        <f t="shared" si="93"/>
        <v>0</v>
      </c>
      <c r="AR326" s="160" t="s">
        <v>625</v>
      </c>
      <c r="AT326" s="160" t="s">
        <v>151</v>
      </c>
      <c r="AU326" s="160" t="s">
        <v>85</v>
      </c>
      <c r="AY326" s="16" t="s">
        <v>149</v>
      </c>
      <c r="BE326" s="161">
        <f t="shared" si="94"/>
        <v>0</v>
      </c>
      <c r="BF326" s="161">
        <f t="shared" si="95"/>
        <v>65.34</v>
      </c>
      <c r="BG326" s="161">
        <f t="shared" si="96"/>
        <v>0</v>
      </c>
      <c r="BH326" s="161">
        <f t="shared" si="97"/>
        <v>0</v>
      </c>
      <c r="BI326" s="161">
        <f t="shared" si="98"/>
        <v>0</v>
      </c>
      <c r="BJ326" s="16" t="s">
        <v>85</v>
      </c>
      <c r="BK326" s="162">
        <f t="shared" si="99"/>
        <v>65.34</v>
      </c>
      <c r="BL326" s="16" t="s">
        <v>625</v>
      </c>
      <c r="BM326" s="160" t="s">
        <v>2622</v>
      </c>
    </row>
    <row r="327" spans="2:65" s="28" customFormat="1" ht="16.5" customHeight="1">
      <c r="B327" s="149"/>
      <c r="C327" s="150" t="s">
        <v>1066</v>
      </c>
      <c r="D327" s="150" t="s">
        <v>151</v>
      </c>
      <c r="E327" s="151" t="s">
        <v>2623</v>
      </c>
      <c r="F327" s="152" t="s">
        <v>2624</v>
      </c>
      <c r="G327" s="153" t="s">
        <v>159</v>
      </c>
      <c r="H327" s="154">
        <v>162</v>
      </c>
      <c r="I327" s="154">
        <v>1.32</v>
      </c>
      <c r="J327" s="154">
        <f t="shared" si="90"/>
        <v>213.84</v>
      </c>
      <c r="K327" s="155"/>
      <c r="L327" s="29"/>
      <c r="M327" s="156"/>
      <c r="N327" s="157" t="s">
        <v>38</v>
      </c>
      <c r="O327" s="158">
        <v>5.7000000000000002E-2</v>
      </c>
      <c r="P327" s="158">
        <f t="shared" si="91"/>
        <v>9.234</v>
      </c>
      <c r="Q327" s="158">
        <v>0</v>
      </c>
      <c r="R327" s="158">
        <f t="shared" si="92"/>
        <v>0</v>
      </c>
      <c r="S327" s="158">
        <v>0</v>
      </c>
      <c r="T327" s="159">
        <f t="shared" si="93"/>
        <v>0</v>
      </c>
      <c r="AR327" s="160" t="s">
        <v>625</v>
      </c>
      <c r="AT327" s="160" t="s">
        <v>151</v>
      </c>
      <c r="AU327" s="160" t="s">
        <v>85</v>
      </c>
      <c r="AY327" s="16" t="s">
        <v>149</v>
      </c>
      <c r="BE327" s="161">
        <f t="shared" si="94"/>
        <v>0</v>
      </c>
      <c r="BF327" s="161">
        <f t="shared" si="95"/>
        <v>213.84</v>
      </c>
      <c r="BG327" s="161">
        <f t="shared" si="96"/>
        <v>0</v>
      </c>
      <c r="BH327" s="161">
        <f t="shared" si="97"/>
        <v>0</v>
      </c>
      <c r="BI327" s="161">
        <f t="shared" si="98"/>
        <v>0</v>
      </c>
      <c r="BJ327" s="16" t="s">
        <v>85</v>
      </c>
      <c r="BK327" s="162">
        <f t="shared" si="99"/>
        <v>213.84</v>
      </c>
      <c r="BL327" s="16" t="s">
        <v>625</v>
      </c>
      <c r="BM327" s="160" t="s">
        <v>2625</v>
      </c>
    </row>
    <row r="328" spans="2:65" s="28" customFormat="1" ht="16.5" customHeight="1">
      <c r="B328" s="149"/>
      <c r="C328" s="150" t="s">
        <v>1070</v>
      </c>
      <c r="D328" s="150" t="s">
        <v>151</v>
      </c>
      <c r="E328" s="151" t="s">
        <v>2626</v>
      </c>
      <c r="F328" s="152" t="s">
        <v>2627</v>
      </c>
      <c r="G328" s="153" t="s">
        <v>159</v>
      </c>
      <c r="H328" s="154">
        <v>41</v>
      </c>
      <c r="I328" s="154">
        <v>1.3</v>
      </c>
      <c r="J328" s="154">
        <f t="shared" si="90"/>
        <v>53.3</v>
      </c>
      <c r="K328" s="155"/>
      <c r="L328" s="29"/>
      <c r="M328" s="156"/>
      <c r="N328" s="157" t="s">
        <v>38</v>
      </c>
      <c r="O328" s="158">
        <v>6.4000000000000001E-2</v>
      </c>
      <c r="P328" s="158">
        <f t="shared" si="91"/>
        <v>2.6240000000000001</v>
      </c>
      <c r="Q328" s="158">
        <v>0</v>
      </c>
      <c r="R328" s="158">
        <f t="shared" si="92"/>
        <v>0</v>
      </c>
      <c r="S328" s="158">
        <v>0</v>
      </c>
      <c r="T328" s="159">
        <f t="shared" si="93"/>
        <v>0</v>
      </c>
      <c r="AR328" s="160" t="s">
        <v>625</v>
      </c>
      <c r="AT328" s="160" t="s">
        <v>151</v>
      </c>
      <c r="AU328" s="160" t="s">
        <v>85</v>
      </c>
      <c r="AY328" s="16" t="s">
        <v>149</v>
      </c>
      <c r="BE328" s="161">
        <f t="shared" si="94"/>
        <v>0</v>
      </c>
      <c r="BF328" s="161">
        <f t="shared" si="95"/>
        <v>53.3</v>
      </c>
      <c r="BG328" s="161">
        <f t="shared" si="96"/>
        <v>0</v>
      </c>
      <c r="BH328" s="161">
        <f t="shared" si="97"/>
        <v>0</v>
      </c>
      <c r="BI328" s="161">
        <f t="shared" si="98"/>
        <v>0</v>
      </c>
      <c r="BJ328" s="16" t="s">
        <v>85</v>
      </c>
      <c r="BK328" s="162">
        <f t="shared" si="99"/>
        <v>53.3</v>
      </c>
      <c r="BL328" s="16" t="s">
        <v>625</v>
      </c>
      <c r="BM328" s="160" t="s">
        <v>2628</v>
      </c>
    </row>
    <row r="329" spans="2:65" s="28" customFormat="1" ht="16.5" customHeight="1">
      <c r="B329" s="149"/>
      <c r="C329" s="150" t="s">
        <v>1074</v>
      </c>
      <c r="D329" s="150" t="s">
        <v>151</v>
      </c>
      <c r="E329" s="151" t="s">
        <v>2629</v>
      </c>
      <c r="F329" s="152" t="s">
        <v>2630</v>
      </c>
      <c r="G329" s="153" t="s">
        <v>159</v>
      </c>
      <c r="H329" s="154">
        <v>115</v>
      </c>
      <c r="I329" s="154">
        <v>1.4</v>
      </c>
      <c r="J329" s="154">
        <f t="shared" si="90"/>
        <v>161</v>
      </c>
      <c r="K329" s="155"/>
      <c r="L329" s="29"/>
      <c r="M329" s="156"/>
      <c r="N329" s="157" t="s">
        <v>38</v>
      </c>
      <c r="O329" s="158">
        <v>6.9000000000000006E-2</v>
      </c>
      <c r="P329" s="158">
        <f t="shared" si="91"/>
        <v>7.9350000000000005</v>
      </c>
      <c r="Q329" s="158">
        <v>0</v>
      </c>
      <c r="R329" s="158">
        <f t="shared" si="92"/>
        <v>0</v>
      </c>
      <c r="S329" s="158">
        <v>0</v>
      </c>
      <c r="T329" s="159">
        <f t="shared" si="93"/>
        <v>0</v>
      </c>
      <c r="AR329" s="160" t="s">
        <v>625</v>
      </c>
      <c r="AT329" s="160" t="s">
        <v>151</v>
      </c>
      <c r="AU329" s="160" t="s">
        <v>85</v>
      </c>
      <c r="AY329" s="16" t="s">
        <v>149</v>
      </c>
      <c r="BE329" s="161">
        <f t="shared" si="94"/>
        <v>0</v>
      </c>
      <c r="BF329" s="161">
        <f t="shared" si="95"/>
        <v>161</v>
      </c>
      <c r="BG329" s="161">
        <f t="shared" si="96"/>
        <v>0</v>
      </c>
      <c r="BH329" s="161">
        <f t="shared" si="97"/>
        <v>0</v>
      </c>
      <c r="BI329" s="161">
        <f t="shared" si="98"/>
        <v>0</v>
      </c>
      <c r="BJ329" s="16" t="s">
        <v>85</v>
      </c>
      <c r="BK329" s="162">
        <f t="shared" si="99"/>
        <v>161</v>
      </c>
      <c r="BL329" s="16" t="s">
        <v>625</v>
      </c>
      <c r="BM329" s="160" t="s">
        <v>2631</v>
      </c>
    </row>
    <row r="330" spans="2:65" s="28" customFormat="1" ht="24.15" customHeight="1">
      <c r="B330" s="149"/>
      <c r="C330" s="150" t="s">
        <v>1078</v>
      </c>
      <c r="D330" s="150" t="s">
        <v>151</v>
      </c>
      <c r="E330" s="151" t="s">
        <v>2632</v>
      </c>
      <c r="F330" s="152" t="s">
        <v>2633</v>
      </c>
      <c r="G330" s="153" t="s">
        <v>159</v>
      </c>
      <c r="H330" s="154">
        <v>587</v>
      </c>
      <c r="I330" s="154">
        <v>1.86</v>
      </c>
      <c r="J330" s="154">
        <f t="shared" si="90"/>
        <v>1091.82</v>
      </c>
      <c r="K330" s="155"/>
      <c r="L330" s="29"/>
      <c r="M330" s="156"/>
      <c r="N330" s="157" t="s">
        <v>38</v>
      </c>
      <c r="O330" s="158">
        <v>0.10299999999999999</v>
      </c>
      <c r="P330" s="158">
        <f t="shared" si="91"/>
        <v>60.460999999999999</v>
      </c>
      <c r="Q330" s="158">
        <v>0</v>
      </c>
      <c r="R330" s="158">
        <f t="shared" si="92"/>
        <v>0</v>
      </c>
      <c r="S330" s="158">
        <v>0</v>
      </c>
      <c r="T330" s="159">
        <f t="shared" si="93"/>
        <v>0</v>
      </c>
      <c r="AR330" s="160" t="s">
        <v>625</v>
      </c>
      <c r="AT330" s="160" t="s">
        <v>151</v>
      </c>
      <c r="AU330" s="160" t="s">
        <v>85</v>
      </c>
      <c r="AY330" s="16" t="s">
        <v>149</v>
      </c>
      <c r="BE330" s="161">
        <f t="shared" si="94"/>
        <v>0</v>
      </c>
      <c r="BF330" s="161">
        <f t="shared" si="95"/>
        <v>1091.82</v>
      </c>
      <c r="BG330" s="161">
        <f t="shared" si="96"/>
        <v>0</v>
      </c>
      <c r="BH330" s="161">
        <f t="shared" si="97"/>
        <v>0</v>
      </c>
      <c r="BI330" s="161">
        <f t="shared" si="98"/>
        <v>0</v>
      </c>
      <c r="BJ330" s="16" t="s">
        <v>85</v>
      </c>
      <c r="BK330" s="162">
        <f t="shared" si="99"/>
        <v>1091.82</v>
      </c>
      <c r="BL330" s="16" t="s">
        <v>625</v>
      </c>
      <c r="BM330" s="160" t="s">
        <v>2634</v>
      </c>
    </row>
    <row r="331" spans="2:65" s="28" customFormat="1" ht="24.15" customHeight="1">
      <c r="B331" s="149"/>
      <c r="C331" s="150" t="s">
        <v>1082</v>
      </c>
      <c r="D331" s="150" t="s">
        <v>151</v>
      </c>
      <c r="E331" s="151" t="s">
        <v>2635</v>
      </c>
      <c r="F331" s="152" t="s">
        <v>2636</v>
      </c>
      <c r="G331" s="153" t="s">
        <v>159</v>
      </c>
      <c r="H331" s="154">
        <v>115</v>
      </c>
      <c r="I331" s="154">
        <v>2.25</v>
      </c>
      <c r="J331" s="154">
        <f t="shared" si="90"/>
        <v>258.75</v>
      </c>
      <c r="K331" s="155"/>
      <c r="L331" s="29"/>
      <c r="M331" s="156"/>
      <c r="N331" s="157" t="s">
        <v>38</v>
      </c>
      <c r="O331" s="158">
        <v>0.111</v>
      </c>
      <c r="P331" s="158">
        <f t="shared" si="91"/>
        <v>12.765000000000001</v>
      </c>
      <c r="Q331" s="158">
        <v>0</v>
      </c>
      <c r="R331" s="158">
        <f t="shared" si="92"/>
        <v>0</v>
      </c>
      <c r="S331" s="158">
        <v>0</v>
      </c>
      <c r="T331" s="159">
        <f t="shared" si="93"/>
        <v>0</v>
      </c>
      <c r="AR331" s="160" t="s">
        <v>625</v>
      </c>
      <c r="AT331" s="160" t="s">
        <v>151</v>
      </c>
      <c r="AU331" s="160" t="s">
        <v>85</v>
      </c>
      <c r="AY331" s="16" t="s">
        <v>149</v>
      </c>
      <c r="BE331" s="161">
        <f t="shared" si="94"/>
        <v>0</v>
      </c>
      <c r="BF331" s="161">
        <f t="shared" si="95"/>
        <v>258.75</v>
      </c>
      <c r="BG331" s="161">
        <f t="shared" si="96"/>
        <v>0</v>
      </c>
      <c r="BH331" s="161">
        <f t="shared" si="97"/>
        <v>0</v>
      </c>
      <c r="BI331" s="161">
        <f t="shared" si="98"/>
        <v>0</v>
      </c>
      <c r="BJ331" s="16" t="s">
        <v>85</v>
      </c>
      <c r="BK331" s="162">
        <f t="shared" si="99"/>
        <v>258.75</v>
      </c>
      <c r="BL331" s="16" t="s">
        <v>625</v>
      </c>
      <c r="BM331" s="160" t="s">
        <v>2637</v>
      </c>
    </row>
    <row r="332" spans="2:65" s="137" customFormat="1" ht="25.95" customHeight="1">
      <c r="B332" s="138"/>
      <c r="D332" s="139" t="s">
        <v>71</v>
      </c>
      <c r="E332" s="140" t="s">
        <v>405</v>
      </c>
      <c r="F332" s="140" t="s">
        <v>406</v>
      </c>
      <c r="J332" s="141">
        <f>BK332</f>
        <v>960</v>
      </c>
      <c r="L332" s="138"/>
      <c r="M332" s="142"/>
      <c r="P332" s="143">
        <f>P333</f>
        <v>0</v>
      </c>
      <c r="R332" s="143">
        <f>R333</f>
        <v>0</v>
      </c>
      <c r="T332" s="144">
        <f>T333</f>
        <v>0</v>
      </c>
      <c r="AR332" s="139" t="s">
        <v>155</v>
      </c>
      <c r="AT332" s="145" t="s">
        <v>71</v>
      </c>
      <c r="AU332" s="145" t="s">
        <v>72</v>
      </c>
      <c r="AY332" s="139" t="s">
        <v>149</v>
      </c>
      <c r="BK332" s="146">
        <f>BK333</f>
        <v>960</v>
      </c>
    </row>
    <row r="333" spans="2:65" s="28" customFormat="1" ht="24.15" customHeight="1">
      <c r="B333" s="149"/>
      <c r="C333" s="150" t="s">
        <v>1086</v>
      </c>
      <c r="D333" s="150" t="s">
        <v>151</v>
      </c>
      <c r="E333" s="151" t="s">
        <v>2638</v>
      </c>
      <c r="F333" s="152" t="s">
        <v>2639</v>
      </c>
      <c r="G333" s="153" t="s">
        <v>410</v>
      </c>
      <c r="H333" s="154">
        <v>48</v>
      </c>
      <c r="I333" s="154">
        <v>20</v>
      </c>
      <c r="J333" s="154">
        <f>ROUND(I333*H333,3)</f>
        <v>960</v>
      </c>
      <c r="K333" s="155"/>
      <c r="L333" s="29"/>
      <c r="M333" s="163"/>
      <c r="N333" s="164" t="s">
        <v>38</v>
      </c>
      <c r="O333" s="165">
        <v>0</v>
      </c>
      <c r="P333" s="165">
        <f>O333*H333</f>
        <v>0</v>
      </c>
      <c r="Q333" s="165">
        <v>0</v>
      </c>
      <c r="R333" s="165">
        <f>Q333*H333</f>
        <v>0</v>
      </c>
      <c r="S333" s="165">
        <v>0</v>
      </c>
      <c r="T333" s="166">
        <f>S333*H333</f>
        <v>0</v>
      </c>
      <c r="AR333" s="160" t="s">
        <v>411</v>
      </c>
      <c r="AT333" s="160" t="s">
        <v>151</v>
      </c>
      <c r="AU333" s="160" t="s">
        <v>79</v>
      </c>
      <c r="AY333" s="16" t="s">
        <v>149</v>
      </c>
      <c r="BE333" s="161">
        <f>IF(N333="základná",J333,0)</f>
        <v>0</v>
      </c>
      <c r="BF333" s="161">
        <f>IF(N333="znížená",J333,0)</f>
        <v>960</v>
      </c>
      <c r="BG333" s="161">
        <f>IF(N333="zákl. prenesená",J333,0)</f>
        <v>0</v>
      </c>
      <c r="BH333" s="161">
        <f>IF(N333="zníž. prenesená",J333,0)</f>
        <v>0</v>
      </c>
      <c r="BI333" s="161">
        <f>IF(N333="nulová",J333,0)</f>
        <v>0</v>
      </c>
      <c r="BJ333" s="16" t="s">
        <v>85</v>
      </c>
      <c r="BK333" s="162">
        <f>ROUND(I333*H333,3)</f>
        <v>960</v>
      </c>
      <c r="BL333" s="16" t="s">
        <v>411</v>
      </c>
      <c r="BM333" s="160" t="s">
        <v>2640</v>
      </c>
    </row>
    <row r="334" spans="2:65" s="28" customFormat="1" ht="6.9" customHeight="1">
      <c r="B334" s="45"/>
      <c r="C334" s="46"/>
      <c r="D334" s="46"/>
      <c r="E334" s="46"/>
      <c r="F334" s="46"/>
      <c r="G334" s="46"/>
      <c r="H334" s="46"/>
      <c r="I334" s="46"/>
      <c r="J334" s="46"/>
      <c r="K334" s="46"/>
      <c r="L334" s="29"/>
    </row>
  </sheetData>
  <autoFilter ref="C136:K333" xr:uid="{00000000-0009-0000-0000-000007000000}"/>
  <mergeCells count="12">
    <mergeCell ref="E127:H127"/>
    <mergeCell ref="E129:H129"/>
    <mergeCell ref="E29:H29"/>
    <mergeCell ref="E85:H85"/>
    <mergeCell ref="E87:H87"/>
    <mergeCell ref="E89:H89"/>
    <mergeCell ref="E125:H125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81"/>
  <sheetViews>
    <sheetView showGridLines="0" zoomScaleNormal="100" workbookViewId="0"/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107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114</v>
      </c>
      <c r="L4" s="19"/>
      <c r="M4" s="98" t="s">
        <v>8</v>
      </c>
      <c r="AT4" s="16" t="s">
        <v>2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16.5" customHeight="1">
      <c r="B7" s="19"/>
      <c r="E7" s="191" t="str">
        <f>'Rekapitulácia stavby'!K6</f>
        <v>Denný stacionár Medzilaborce - Adaptácia</v>
      </c>
      <c r="F7" s="191"/>
      <c r="G7" s="191"/>
      <c r="H7" s="191"/>
      <c r="L7" s="19"/>
    </row>
    <row r="8" spans="2:46" s="28" customFormat="1" ht="12" customHeight="1">
      <c r="B8" s="29"/>
      <c r="D8" s="25" t="s">
        <v>115</v>
      </c>
      <c r="L8" s="29"/>
    </row>
    <row r="9" spans="2:46" s="28" customFormat="1" ht="16.5" customHeight="1">
      <c r="B9" s="29"/>
      <c r="E9" s="2" t="s">
        <v>2641</v>
      </c>
      <c r="F9" s="2"/>
      <c r="G9" s="2"/>
      <c r="H9" s="2"/>
      <c r="L9" s="29"/>
    </row>
    <row r="10" spans="2:46" s="28" customFormat="1">
      <c r="B10" s="29"/>
      <c r="L10" s="29"/>
    </row>
    <row r="11" spans="2:46" s="28" customFormat="1" ht="12" customHeight="1">
      <c r="B11" s="29"/>
      <c r="D11" s="25" t="s">
        <v>13</v>
      </c>
      <c r="F11" s="23"/>
      <c r="I11" s="25" t="s">
        <v>14</v>
      </c>
      <c r="J11" s="23"/>
      <c r="L11" s="29"/>
    </row>
    <row r="12" spans="2:46" s="28" customFormat="1" ht="12" customHeight="1">
      <c r="B12" s="29"/>
      <c r="D12" s="25" t="s">
        <v>15</v>
      </c>
      <c r="F12" s="23" t="s">
        <v>16</v>
      </c>
      <c r="I12" s="25" t="s">
        <v>17</v>
      </c>
      <c r="J12" s="55" t="str">
        <f>'Rekapitulácia stavby'!AN8</f>
        <v>8. 7. 2025</v>
      </c>
      <c r="L12" s="29"/>
    </row>
    <row r="13" spans="2:46" s="28" customFormat="1" ht="10.8" customHeight="1">
      <c r="B13" s="29"/>
      <c r="L13" s="29"/>
    </row>
    <row r="14" spans="2:46" s="28" customFormat="1" ht="12" customHeight="1">
      <c r="B14" s="29"/>
      <c r="D14" s="25" t="s">
        <v>19</v>
      </c>
      <c r="I14" s="25" t="s">
        <v>20</v>
      </c>
      <c r="J14" s="23"/>
      <c r="L14" s="29"/>
    </row>
    <row r="15" spans="2:46" s="28" customFormat="1" ht="18" customHeight="1">
      <c r="B15" s="29"/>
      <c r="E15" s="23" t="s">
        <v>21</v>
      </c>
      <c r="I15" s="25" t="s">
        <v>22</v>
      </c>
      <c r="J15" s="23"/>
      <c r="L15" s="29"/>
    </row>
    <row r="16" spans="2:46" s="28" customFormat="1" ht="6.9" customHeight="1">
      <c r="B16" s="29"/>
      <c r="L16" s="29"/>
    </row>
    <row r="17" spans="2:12" s="28" customFormat="1" ht="12" customHeight="1">
      <c r="B17" s="29"/>
      <c r="D17" s="25" t="s">
        <v>23</v>
      </c>
      <c r="I17" s="25" t="s">
        <v>20</v>
      </c>
      <c r="J17" s="23">
        <f>'Rekapitulácia stavby'!AN13</f>
        <v>0</v>
      </c>
      <c r="L17" s="29"/>
    </row>
    <row r="18" spans="2:12" s="28" customFormat="1" ht="18" customHeight="1">
      <c r="B18" s="29"/>
      <c r="E18" s="13" t="str">
        <f>'Rekapitulácia stavby'!E14</f>
        <v xml:space="preserve"> </v>
      </c>
      <c r="F18" s="13"/>
      <c r="G18" s="13"/>
      <c r="H18" s="13"/>
      <c r="I18" s="25" t="s">
        <v>22</v>
      </c>
      <c r="J18" s="23">
        <f>'Rekapitulácia stavby'!AN14</f>
        <v>0</v>
      </c>
      <c r="L18" s="29"/>
    </row>
    <row r="19" spans="2:12" s="28" customFormat="1" ht="6.9" customHeight="1">
      <c r="B19" s="29"/>
      <c r="L19" s="29"/>
    </row>
    <row r="20" spans="2:12" s="28" customFormat="1" ht="12" customHeight="1">
      <c r="B20" s="29"/>
      <c r="D20" s="25" t="s">
        <v>25</v>
      </c>
      <c r="I20" s="25" t="s">
        <v>20</v>
      </c>
      <c r="J20" s="23"/>
      <c r="L20" s="29"/>
    </row>
    <row r="21" spans="2:12" s="28" customFormat="1" ht="18" customHeight="1">
      <c r="B21" s="29"/>
      <c r="E21" s="23" t="s">
        <v>26</v>
      </c>
      <c r="I21" s="25" t="s">
        <v>22</v>
      </c>
      <c r="J21" s="23"/>
      <c r="L21" s="29"/>
    </row>
    <row r="22" spans="2:12" s="28" customFormat="1" ht="6.9" customHeight="1">
      <c r="B22" s="29"/>
      <c r="L22" s="29"/>
    </row>
    <row r="23" spans="2:12" s="28" customFormat="1" ht="12" customHeight="1">
      <c r="B23" s="29"/>
      <c r="D23" s="25" t="s">
        <v>28</v>
      </c>
      <c r="I23" s="25" t="s">
        <v>20</v>
      </c>
      <c r="J23" s="23"/>
      <c r="L23" s="29"/>
    </row>
    <row r="24" spans="2:12" s="28" customFormat="1" ht="18" customHeight="1">
      <c r="B24" s="29"/>
      <c r="E24" s="23" t="s">
        <v>1644</v>
      </c>
      <c r="I24" s="25" t="s">
        <v>22</v>
      </c>
      <c r="J24" s="23"/>
      <c r="L24" s="29"/>
    </row>
    <row r="25" spans="2:12" s="28" customFormat="1" ht="6.9" customHeight="1">
      <c r="B25" s="29"/>
      <c r="L25" s="29"/>
    </row>
    <row r="26" spans="2:12" s="28" customFormat="1" ht="12" customHeight="1">
      <c r="B26" s="29"/>
      <c r="D26" s="25" t="s">
        <v>30</v>
      </c>
      <c r="L26" s="29"/>
    </row>
    <row r="27" spans="2:12" s="99" customFormat="1" ht="35.25" customHeight="1">
      <c r="B27" s="100"/>
      <c r="E27" s="11" t="s">
        <v>31</v>
      </c>
      <c r="F27" s="11"/>
      <c r="G27" s="11"/>
      <c r="H27" s="11"/>
      <c r="L27" s="100"/>
    </row>
    <row r="28" spans="2:12" s="28" customFormat="1" ht="6.9" customHeight="1">
      <c r="B28" s="29"/>
      <c r="L28" s="29"/>
    </row>
    <row r="29" spans="2:12" s="28" customFormat="1" ht="6.9" customHeight="1">
      <c r="B29" s="29"/>
      <c r="D29" s="56"/>
      <c r="E29" s="56"/>
      <c r="F29" s="56"/>
      <c r="G29" s="56"/>
      <c r="H29" s="56"/>
      <c r="I29" s="56"/>
      <c r="J29" s="56"/>
      <c r="K29" s="56"/>
      <c r="L29" s="29"/>
    </row>
    <row r="30" spans="2:12" s="28" customFormat="1" ht="25.5" customHeight="1">
      <c r="B30" s="29"/>
      <c r="D30" s="101" t="s">
        <v>32</v>
      </c>
      <c r="J30" s="69">
        <f>ROUND(J124, 3)</f>
        <v>29761.616999999998</v>
      </c>
      <c r="L30" s="29"/>
    </row>
    <row r="31" spans="2:12" s="28" customFormat="1" ht="6.9" customHeight="1">
      <c r="B31" s="29"/>
      <c r="D31" s="56"/>
      <c r="E31" s="56"/>
      <c r="F31" s="56"/>
      <c r="G31" s="56"/>
      <c r="H31" s="56"/>
      <c r="I31" s="56"/>
      <c r="J31" s="56"/>
      <c r="K31" s="56"/>
      <c r="L31" s="29"/>
    </row>
    <row r="32" spans="2:12" s="28" customFormat="1" ht="14.4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28" customFormat="1" ht="14.4" customHeight="1">
      <c r="B33" s="29"/>
      <c r="D33" s="102" t="s">
        <v>36</v>
      </c>
      <c r="E33" s="35" t="s">
        <v>37</v>
      </c>
      <c r="F33" s="103">
        <f>ROUND((SUM(BE124:BE180)),  3)</f>
        <v>0</v>
      </c>
      <c r="G33" s="104"/>
      <c r="H33" s="104"/>
      <c r="I33" s="105">
        <v>0.23</v>
      </c>
      <c r="J33" s="103">
        <f>ROUND(((SUM(BE124:BE180))*I33),  3)</f>
        <v>0</v>
      </c>
      <c r="L33" s="29"/>
    </row>
    <row r="34" spans="2:12" s="28" customFormat="1" ht="14.4" customHeight="1">
      <c r="B34" s="29"/>
      <c r="E34" s="35" t="s">
        <v>38</v>
      </c>
      <c r="F34" s="91">
        <f>ROUND((SUM(BF124:BF180)),  3)</f>
        <v>29761.616999999998</v>
      </c>
      <c r="I34" s="106">
        <v>0.23</v>
      </c>
      <c r="J34" s="91">
        <f>ROUND(((SUM(BF124:BF180))*I34),  3)</f>
        <v>6845.1719999999996</v>
      </c>
      <c r="L34" s="29"/>
    </row>
    <row r="35" spans="2:12" s="28" customFormat="1" ht="14.4" hidden="1" customHeight="1">
      <c r="B35" s="29"/>
      <c r="E35" s="25" t="s">
        <v>39</v>
      </c>
      <c r="F35" s="91">
        <f>ROUND((SUM(BG124:BG180)),  3)</f>
        <v>0</v>
      </c>
      <c r="I35" s="106">
        <v>0.23</v>
      </c>
      <c r="J35" s="91">
        <f>0</f>
        <v>0</v>
      </c>
      <c r="L35" s="29"/>
    </row>
    <row r="36" spans="2:12" s="28" customFormat="1" ht="14.4" hidden="1" customHeight="1">
      <c r="B36" s="29"/>
      <c r="E36" s="25" t="s">
        <v>40</v>
      </c>
      <c r="F36" s="91">
        <f>ROUND((SUM(BH124:BH180)),  3)</f>
        <v>0</v>
      </c>
      <c r="I36" s="106">
        <v>0.23</v>
      </c>
      <c r="J36" s="91">
        <f>0</f>
        <v>0</v>
      </c>
      <c r="L36" s="29"/>
    </row>
    <row r="37" spans="2:12" s="28" customFormat="1" ht="14.4" hidden="1" customHeight="1">
      <c r="B37" s="29"/>
      <c r="E37" s="35" t="s">
        <v>41</v>
      </c>
      <c r="F37" s="103">
        <f>ROUND((SUM(BI124:BI180)),  3)</f>
        <v>0</v>
      </c>
      <c r="G37" s="104"/>
      <c r="H37" s="104"/>
      <c r="I37" s="105">
        <v>0</v>
      </c>
      <c r="J37" s="103">
        <f>0</f>
        <v>0</v>
      </c>
      <c r="L37" s="29"/>
    </row>
    <row r="38" spans="2:12" s="28" customFormat="1" ht="6.9" customHeight="1">
      <c r="B38" s="29"/>
      <c r="L38" s="29"/>
    </row>
    <row r="39" spans="2:12" s="28" customFormat="1" ht="25.5" customHeight="1">
      <c r="B39" s="29"/>
      <c r="C39" s="107"/>
      <c r="D39" s="108" t="s">
        <v>42</v>
      </c>
      <c r="E39" s="59"/>
      <c r="F39" s="59"/>
      <c r="G39" s="109" t="s">
        <v>43</v>
      </c>
      <c r="H39" s="110" t="s">
        <v>44</v>
      </c>
      <c r="I39" s="59"/>
      <c r="J39" s="111">
        <f>SUM(J30:J37)</f>
        <v>36606.788999999997</v>
      </c>
      <c r="K39" s="112"/>
      <c r="L39" s="29"/>
    </row>
    <row r="40" spans="2:12" s="28" customFormat="1" ht="14.4" customHeight="1">
      <c r="B40" s="29"/>
      <c r="L40" s="29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28" customFormat="1" ht="14.4" customHeight="1">
      <c r="B50" s="29"/>
      <c r="D50" s="42" t="s">
        <v>45</v>
      </c>
      <c r="E50" s="43"/>
      <c r="F50" s="43"/>
      <c r="G50" s="42" t="s">
        <v>46</v>
      </c>
      <c r="H50" s="43"/>
      <c r="I50" s="43"/>
      <c r="J50" s="43"/>
      <c r="K50" s="43"/>
      <c r="L50" s="2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28" customFormat="1" ht="13.2">
      <c r="B61" s="29"/>
      <c r="D61" s="44" t="s">
        <v>47</v>
      </c>
      <c r="E61" s="31"/>
      <c r="F61" s="113" t="s">
        <v>48</v>
      </c>
      <c r="G61" s="44" t="s">
        <v>47</v>
      </c>
      <c r="H61" s="31"/>
      <c r="I61" s="31"/>
      <c r="J61" s="114" t="s">
        <v>48</v>
      </c>
      <c r="K61" s="31"/>
      <c r="L61" s="29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28" customFormat="1" ht="13.2">
      <c r="B65" s="29"/>
      <c r="D65" s="42" t="s">
        <v>49</v>
      </c>
      <c r="E65" s="43"/>
      <c r="F65" s="43"/>
      <c r="G65" s="42" t="s">
        <v>50</v>
      </c>
      <c r="H65" s="43"/>
      <c r="I65" s="43"/>
      <c r="J65" s="43"/>
      <c r="K65" s="43"/>
      <c r="L65" s="2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28" customFormat="1" ht="13.2">
      <c r="B76" s="29"/>
      <c r="D76" s="44" t="s">
        <v>47</v>
      </c>
      <c r="E76" s="31"/>
      <c r="F76" s="113" t="s">
        <v>48</v>
      </c>
      <c r="G76" s="44" t="s">
        <v>47</v>
      </c>
      <c r="H76" s="31"/>
      <c r="I76" s="31"/>
      <c r="J76" s="114" t="s">
        <v>48</v>
      </c>
      <c r="K76" s="31"/>
      <c r="L76" s="29"/>
    </row>
    <row r="77" spans="2:12" s="28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9"/>
    </row>
    <row r="81" spans="2:47" s="28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29"/>
    </row>
    <row r="82" spans="2:47" s="28" customFormat="1" ht="24.9" customHeight="1">
      <c r="B82" s="29"/>
      <c r="C82" s="20" t="s">
        <v>119</v>
      </c>
      <c r="L82" s="29"/>
    </row>
    <row r="83" spans="2:47" s="28" customFormat="1" ht="6.9" customHeight="1">
      <c r="B83" s="29"/>
      <c r="L83" s="29"/>
    </row>
    <row r="84" spans="2:47" s="28" customFormat="1" ht="12" customHeight="1">
      <c r="B84" s="29"/>
      <c r="C84" s="25" t="s">
        <v>11</v>
      </c>
      <c r="L84" s="29"/>
    </row>
    <row r="85" spans="2:47" s="28" customFormat="1" ht="16.5" customHeight="1">
      <c r="B85" s="29"/>
      <c r="E85" s="191" t="str">
        <f>E7</f>
        <v>Denný stacionár Medzilaborce - Adaptácia</v>
      </c>
      <c r="F85" s="191"/>
      <c r="G85" s="191"/>
      <c r="H85" s="191"/>
      <c r="L85" s="29"/>
    </row>
    <row r="86" spans="2:47" s="28" customFormat="1" ht="12" customHeight="1">
      <c r="B86" s="29"/>
      <c r="C86" s="25" t="s">
        <v>115</v>
      </c>
      <c r="L86" s="29"/>
    </row>
    <row r="87" spans="2:47" s="28" customFormat="1" ht="16.5" customHeight="1">
      <c r="B87" s="29"/>
      <c r="E87" s="2" t="str">
        <f>E9</f>
        <v>02 - SO 02 - Kanalizačná prípojka splašková</v>
      </c>
      <c r="F87" s="2"/>
      <c r="G87" s="2"/>
      <c r="H87" s="2"/>
      <c r="L87" s="29"/>
    </row>
    <row r="88" spans="2:47" s="28" customFormat="1" ht="6.9" customHeight="1">
      <c r="B88" s="29"/>
      <c r="L88" s="29"/>
    </row>
    <row r="89" spans="2:47" s="28" customFormat="1" ht="12" customHeight="1">
      <c r="B89" s="29"/>
      <c r="C89" s="25" t="s">
        <v>15</v>
      </c>
      <c r="F89" s="23" t="str">
        <f>F12</f>
        <v>Medzilaborce</v>
      </c>
      <c r="I89" s="25" t="s">
        <v>17</v>
      </c>
      <c r="J89" s="55" t="str">
        <f>IF(J12="","",J12)</f>
        <v>8. 7. 2025</v>
      </c>
      <c r="L89" s="29"/>
    </row>
    <row r="90" spans="2:47" s="28" customFormat="1" ht="6.9" customHeight="1">
      <c r="B90" s="29"/>
      <c r="L90" s="29"/>
    </row>
    <row r="91" spans="2:47" s="28" customFormat="1" ht="40.049999999999997" customHeight="1">
      <c r="B91" s="29"/>
      <c r="C91" s="25" t="s">
        <v>19</v>
      </c>
      <c r="F91" s="23" t="str">
        <f>E15</f>
        <v>ÚSVIT- ML, n.o., Čapajevova 4923,23, Prešov</v>
      </c>
      <c r="I91" s="25" t="s">
        <v>25</v>
      </c>
      <c r="J91" s="26" t="str">
        <f>E21</f>
        <v>HYDROARCH, s.r.o., Prešov, Ing.arch.Gryglak</v>
      </c>
      <c r="L91" s="29"/>
    </row>
    <row r="92" spans="2:47" s="28" customFormat="1" ht="15.15" customHeight="1">
      <c r="B92" s="29"/>
      <c r="C92" s="25" t="s">
        <v>23</v>
      </c>
      <c r="F92" s="23" t="str">
        <f>IF(E18="","",E18)</f>
        <v xml:space="preserve"> </v>
      </c>
      <c r="I92" s="25" t="s">
        <v>28</v>
      </c>
      <c r="J92" s="26" t="str">
        <f>E24</f>
        <v>Ing.Matošová</v>
      </c>
      <c r="L92" s="29"/>
    </row>
    <row r="93" spans="2:47" s="28" customFormat="1" ht="10.35" customHeight="1">
      <c r="B93" s="29"/>
      <c r="L93" s="29"/>
    </row>
    <row r="94" spans="2:47" s="28" customFormat="1" ht="29.25" customHeight="1">
      <c r="B94" s="29"/>
      <c r="C94" s="115" t="s">
        <v>120</v>
      </c>
      <c r="D94" s="107"/>
      <c r="E94" s="107"/>
      <c r="F94" s="107"/>
      <c r="G94" s="107"/>
      <c r="H94" s="107"/>
      <c r="I94" s="107"/>
      <c r="J94" s="116" t="s">
        <v>121</v>
      </c>
      <c r="K94" s="107"/>
      <c r="L94" s="29"/>
    </row>
    <row r="95" spans="2:47" s="28" customFormat="1" ht="10.35" customHeight="1">
      <c r="B95" s="29"/>
      <c r="L95" s="29"/>
    </row>
    <row r="96" spans="2:47" s="28" customFormat="1" ht="22.8" customHeight="1">
      <c r="B96" s="29"/>
      <c r="C96" s="117" t="s">
        <v>122</v>
      </c>
      <c r="J96" s="69">
        <f>J124</f>
        <v>29761.616999999995</v>
      </c>
      <c r="L96" s="29"/>
      <c r="AU96" s="16" t="s">
        <v>123</v>
      </c>
    </row>
    <row r="97" spans="2:12" s="118" customFormat="1" ht="24.9" customHeight="1">
      <c r="B97" s="119"/>
      <c r="D97" s="120" t="s">
        <v>124</v>
      </c>
      <c r="E97" s="121"/>
      <c r="F97" s="121"/>
      <c r="G97" s="121"/>
      <c r="H97" s="121"/>
      <c r="I97" s="121"/>
      <c r="J97" s="122">
        <f>J125</f>
        <v>29411.616999999995</v>
      </c>
      <c r="L97" s="119"/>
    </row>
    <row r="98" spans="2:12" s="88" customFormat="1" ht="19.95" customHeight="1">
      <c r="B98" s="123"/>
      <c r="D98" s="124" t="s">
        <v>125</v>
      </c>
      <c r="E98" s="125"/>
      <c r="F98" s="125"/>
      <c r="G98" s="125"/>
      <c r="H98" s="125"/>
      <c r="I98" s="125"/>
      <c r="J98" s="126">
        <f>J126</f>
        <v>15315.794</v>
      </c>
      <c r="L98" s="123"/>
    </row>
    <row r="99" spans="2:12" s="88" customFormat="1" ht="19.95" customHeight="1">
      <c r="B99" s="123"/>
      <c r="D99" s="124" t="s">
        <v>414</v>
      </c>
      <c r="E99" s="125"/>
      <c r="F99" s="125"/>
      <c r="G99" s="125"/>
      <c r="H99" s="125"/>
      <c r="I99" s="125"/>
      <c r="J99" s="126">
        <f>J141</f>
        <v>1870.43</v>
      </c>
      <c r="L99" s="123"/>
    </row>
    <row r="100" spans="2:12" s="88" customFormat="1" ht="19.95" customHeight="1">
      <c r="B100" s="123"/>
      <c r="D100" s="124" t="s">
        <v>415</v>
      </c>
      <c r="E100" s="125"/>
      <c r="F100" s="125"/>
      <c r="G100" s="125"/>
      <c r="H100" s="125"/>
      <c r="I100" s="125"/>
      <c r="J100" s="126">
        <f>J148</f>
        <v>795.43799999999999</v>
      </c>
      <c r="L100" s="123"/>
    </row>
    <row r="101" spans="2:12" s="88" customFormat="1" ht="19.95" customHeight="1">
      <c r="B101" s="123"/>
      <c r="D101" s="124" t="s">
        <v>1645</v>
      </c>
      <c r="E101" s="125"/>
      <c r="F101" s="125"/>
      <c r="G101" s="125"/>
      <c r="H101" s="125"/>
      <c r="I101" s="125"/>
      <c r="J101" s="126">
        <f>J151</f>
        <v>8765.73</v>
      </c>
      <c r="L101" s="123"/>
    </row>
    <row r="102" spans="2:12" s="88" customFormat="1" ht="19.95" customHeight="1">
      <c r="B102" s="123"/>
      <c r="D102" s="124" t="s">
        <v>418</v>
      </c>
      <c r="E102" s="125"/>
      <c r="F102" s="125"/>
      <c r="G102" s="125"/>
      <c r="H102" s="125"/>
      <c r="I102" s="125"/>
      <c r="J102" s="126">
        <f>J176</f>
        <v>2664.2249999999999</v>
      </c>
      <c r="L102" s="123"/>
    </row>
    <row r="103" spans="2:12" s="118" customFormat="1" ht="24.9" customHeight="1">
      <c r="B103" s="119"/>
      <c r="D103" s="120" t="s">
        <v>1252</v>
      </c>
      <c r="E103" s="121"/>
      <c r="F103" s="121"/>
      <c r="G103" s="121"/>
      <c r="H103" s="121"/>
      <c r="I103" s="121"/>
      <c r="J103" s="122">
        <f>J178</f>
        <v>350</v>
      </c>
      <c r="L103" s="119"/>
    </row>
    <row r="104" spans="2:12" s="88" customFormat="1" ht="19.95" customHeight="1">
      <c r="B104" s="123"/>
      <c r="D104" s="124" t="s">
        <v>2642</v>
      </c>
      <c r="E104" s="125"/>
      <c r="F104" s="125"/>
      <c r="G104" s="125"/>
      <c r="H104" s="125"/>
      <c r="I104" s="125"/>
      <c r="J104" s="126">
        <f>J179</f>
        <v>350</v>
      </c>
      <c r="L104" s="123"/>
    </row>
    <row r="105" spans="2:12" s="28" customFormat="1" ht="21.9" customHeight="1">
      <c r="B105" s="29"/>
      <c r="L105" s="29"/>
    </row>
    <row r="106" spans="2:12" s="28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9"/>
    </row>
    <row r="110" spans="2:12" s="28" customFormat="1" ht="6.9" customHeight="1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29"/>
    </row>
    <row r="111" spans="2:12" s="28" customFormat="1" ht="24.9" customHeight="1">
      <c r="B111" s="29"/>
      <c r="C111" s="20" t="s">
        <v>135</v>
      </c>
      <c r="L111" s="29"/>
    </row>
    <row r="112" spans="2:12" s="28" customFormat="1" ht="6.9" customHeight="1">
      <c r="B112" s="29"/>
      <c r="L112" s="29"/>
    </row>
    <row r="113" spans="2:65" s="28" customFormat="1" ht="12" customHeight="1">
      <c r="B113" s="29"/>
      <c r="C113" s="25" t="s">
        <v>11</v>
      </c>
      <c r="L113" s="29"/>
    </row>
    <row r="114" spans="2:65" s="28" customFormat="1" ht="16.5" customHeight="1">
      <c r="B114" s="29"/>
      <c r="E114" s="191" t="str">
        <f>E7</f>
        <v>Denný stacionár Medzilaborce - Adaptácia</v>
      </c>
      <c r="F114" s="191"/>
      <c r="G114" s="191"/>
      <c r="H114" s="191"/>
      <c r="L114" s="29"/>
    </row>
    <row r="115" spans="2:65" s="28" customFormat="1" ht="12" customHeight="1">
      <c r="B115" s="29"/>
      <c r="C115" s="25" t="s">
        <v>115</v>
      </c>
      <c r="L115" s="29"/>
    </row>
    <row r="116" spans="2:65" s="28" customFormat="1" ht="16.5" customHeight="1">
      <c r="B116" s="29"/>
      <c r="E116" s="2" t="str">
        <f>E9</f>
        <v>02 - SO 02 - Kanalizačná prípojka splašková</v>
      </c>
      <c r="F116" s="2"/>
      <c r="G116" s="2"/>
      <c r="H116" s="2"/>
      <c r="L116" s="29"/>
    </row>
    <row r="117" spans="2:65" s="28" customFormat="1" ht="6.9" customHeight="1">
      <c r="B117" s="29"/>
      <c r="L117" s="29"/>
    </row>
    <row r="118" spans="2:65" s="28" customFormat="1" ht="12" customHeight="1">
      <c r="B118" s="29"/>
      <c r="C118" s="25" t="s">
        <v>15</v>
      </c>
      <c r="F118" s="23" t="str">
        <f>F12</f>
        <v>Medzilaborce</v>
      </c>
      <c r="I118" s="25" t="s">
        <v>17</v>
      </c>
      <c r="J118" s="55" t="str">
        <f>IF(J12="","",J12)</f>
        <v>8. 7. 2025</v>
      </c>
      <c r="L118" s="29"/>
    </row>
    <row r="119" spans="2:65" s="28" customFormat="1" ht="6.9" customHeight="1">
      <c r="B119" s="29"/>
      <c r="L119" s="29"/>
    </row>
    <row r="120" spans="2:65" s="28" customFormat="1" ht="40.049999999999997" customHeight="1">
      <c r="B120" s="29"/>
      <c r="C120" s="25" t="s">
        <v>19</v>
      </c>
      <c r="F120" s="23" t="str">
        <f>E15</f>
        <v>ÚSVIT- ML, n.o., Čapajevova 4923,23, Prešov</v>
      </c>
      <c r="I120" s="25" t="s">
        <v>25</v>
      </c>
      <c r="J120" s="26" t="str">
        <f>E21</f>
        <v>HYDROARCH, s.r.o., Prešov, Ing.arch.Gryglak</v>
      </c>
      <c r="L120" s="29"/>
    </row>
    <row r="121" spans="2:65" s="28" customFormat="1" ht="15.15" customHeight="1">
      <c r="B121" s="29"/>
      <c r="C121" s="25" t="s">
        <v>23</v>
      </c>
      <c r="F121" s="23" t="str">
        <f>IF(E18="","",E18)</f>
        <v xml:space="preserve"> </v>
      </c>
      <c r="I121" s="25" t="s">
        <v>28</v>
      </c>
      <c r="J121" s="26" t="str">
        <f>E24</f>
        <v>Ing.Matošová</v>
      </c>
      <c r="L121" s="29"/>
    </row>
    <row r="122" spans="2:65" s="28" customFormat="1" ht="10.35" customHeight="1">
      <c r="B122" s="29"/>
      <c r="L122" s="29"/>
    </row>
    <row r="123" spans="2:65" s="127" customFormat="1" ht="29.25" customHeight="1">
      <c r="B123" s="128"/>
      <c r="C123" s="129" t="s">
        <v>136</v>
      </c>
      <c r="D123" s="130" t="s">
        <v>57</v>
      </c>
      <c r="E123" s="130" t="s">
        <v>53</v>
      </c>
      <c r="F123" s="130" t="s">
        <v>54</v>
      </c>
      <c r="G123" s="130" t="s">
        <v>137</v>
      </c>
      <c r="H123" s="130" t="s">
        <v>138</v>
      </c>
      <c r="I123" s="130" t="s">
        <v>139</v>
      </c>
      <c r="J123" s="131" t="s">
        <v>121</v>
      </c>
      <c r="K123" s="132" t="s">
        <v>140</v>
      </c>
      <c r="L123" s="128"/>
      <c r="M123" s="61"/>
      <c r="N123" s="62" t="s">
        <v>36</v>
      </c>
      <c r="O123" s="62" t="s">
        <v>141</v>
      </c>
      <c r="P123" s="62" t="s">
        <v>142</v>
      </c>
      <c r="Q123" s="62" t="s">
        <v>143</v>
      </c>
      <c r="R123" s="62" t="s">
        <v>144</v>
      </c>
      <c r="S123" s="62" t="s">
        <v>145</v>
      </c>
      <c r="T123" s="63" t="s">
        <v>146</v>
      </c>
    </row>
    <row r="124" spans="2:65" s="28" customFormat="1" ht="22.8" customHeight="1">
      <c r="B124" s="29"/>
      <c r="C124" s="67" t="s">
        <v>122</v>
      </c>
      <c r="J124" s="133">
        <f>BK124</f>
        <v>29761.616999999995</v>
      </c>
      <c r="L124" s="29"/>
      <c r="M124" s="64"/>
      <c r="N124" s="56"/>
      <c r="O124" s="56"/>
      <c r="P124" s="134">
        <f>P125+P178</f>
        <v>1059.2333535</v>
      </c>
      <c r="Q124" s="56"/>
      <c r="R124" s="134">
        <f>R125+R178</f>
        <v>65.443943649999994</v>
      </c>
      <c r="S124" s="56"/>
      <c r="T124" s="135">
        <f>T125+T178</f>
        <v>0</v>
      </c>
      <c r="AT124" s="16" t="s">
        <v>71</v>
      </c>
      <c r="AU124" s="16" t="s">
        <v>123</v>
      </c>
      <c r="BK124" s="136">
        <f>BK125+BK178</f>
        <v>29761.616999999995</v>
      </c>
    </row>
    <row r="125" spans="2:65" s="137" customFormat="1" ht="25.95" customHeight="1">
      <c r="B125" s="138"/>
      <c r="D125" s="139" t="s">
        <v>71</v>
      </c>
      <c r="E125" s="140" t="s">
        <v>147</v>
      </c>
      <c r="F125" s="140" t="s">
        <v>148</v>
      </c>
      <c r="J125" s="141">
        <f>BK125</f>
        <v>29411.616999999995</v>
      </c>
      <c r="L125" s="138"/>
      <c r="M125" s="142"/>
      <c r="P125" s="143">
        <f>P126+P141+P148+P151+P176</f>
        <v>1059.2333535</v>
      </c>
      <c r="R125" s="143">
        <f>R126+R141+R148+R151+R176</f>
        <v>65.443943649999994</v>
      </c>
      <c r="T125" s="144">
        <f>T126+T141+T148+T151+T176</f>
        <v>0</v>
      </c>
      <c r="AR125" s="139" t="s">
        <v>79</v>
      </c>
      <c r="AT125" s="145" t="s">
        <v>71</v>
      </c>
      <c r="AU125" s="145" t="s">
        <v>72</v>
      </c>
      <c r="AY125" s="139" t="s">
        <v>149</v>
      </c>
      <c r="BK125" s="146">
        <f>BK126+BK141+BK148+BK151+BK176</f>
        <v>29411.616999999995</v>
      </c>
    </row>
    <row r="126" spans="2:65" s="137" customFormat="1" ht="22.8" customHeight="1">
      <c r="B126" s="138"/>
      <c r="D126" s="139" t="s">
        <v>71</v>
      </c>
      <c r="E126" s="147" t="s">
        <v>79</v>
      </c>
      <c r="F126" s="147" t="s">
        <v>150</v>
      </c>
      <c r="J126" s="148">
        <f>BK126</f>
        <v>15315.794</v>
      </c>
      <c r="L126" s="138"/>
      <c r="M126" s="142"/>
      <c r="P126" s="143">
        <f>SUM(P127:P140)</f>
        <v>914.61826950000011</v>
      </c>
      <c r="R126" s="143">
        <f>SUM(R127:R140)</f>
        <v>32.19885</v>
      </c>
      <c r="T126" s="144">
        <f>SUM(T127:T140)</f>
        <v>0</v>
      </c>
      <c r="AR126" s="139" t="s">
        <v>79</v>
      </c>
      <c r="AT126" s="145" t="s">
        <v>71</v>
      </c>
      <c r="AU126" s="145" t="s">
        <v>79</v>
      </c>
      <c r="AY126" s="139" t="s">
        <v>149</v>
      </c>
      <c r="BK126" s="146">
        <f>SUM(BK127:BK140)</f>
        <v>15315.794</v>
      </c>
    </row>
    <row r="127" spans="2:65" s="28" customFormat="1" ht="37.799999999999997" customHeight="1">
      <c r="B127" s="149"/>
      <c r="C127" s="150" t="s">
        <v>79</v>
      </c>
      <c r="D127" s="150" t="s">
        <v>151</v>
      </c>
      <c r="E127" s="151" t="s">
        <v>162</v>
      </c>
      <c r="F127" s="152" t="s">
        <v>163</v>
      </c>
      <c r="G127" s="153" t="s">
        <v>164</v>
      </c>
      <c r="H127" s="154">
        <v>12.96</v>
      </c>
      <c r="I127" s="154">
        <v>24.88</v>
      </c>
      <c r="J127" s="154">
        <f t="shared" ref="J127:J140" si="0">ROUND(I127*H127,3)</f>
        <v>322.44499999999999</v>
      </c>
      <c r="K127" s="155"/>
      <c r="L127" s="29"/>
      <c r="M127" s="156"/>
      <c r="N127" s="157" t="s">
        <v>38</v>
      </c>
      <c r="O127" s="158">
        <v>1.667</v>
      </c>
      <c r="P127" s="158">
        <f t="shared" ref="P127:P140" si="1">O127*H127</f>
        <v>21.604320000000001</v>
      </c>
      <c r="Q127" s="158">
        <v>0</v>
      </c>
      <c r="R127" s="158">
        <f t="shared" ref="R127:R140" si="2">Q127*H127</f>
        <v>0</v>
      </c>
      <c r="S127" s="158">
        <v>0</v>
      </c>
      <c r="T127" s="159">
        <f t="shared" ref="T127:T140" si="3">S127*H127</f>
        <v>0</v>
      </c>
      <c r="AR127" s="160" t="s">
        <v>155</v>
      </c>
      <c r="AT127" s="160" t="s">
        <v>151</v>
      </c>
      <c r="AU127" s="160" t="s">
        <v>85</v>
      </c>
      <c r="AY127" s="16" t="s">
        <v>149</v>
      </c>
      <c r="BE127" s="161">
        <f t="shared" ref="BE127:BE140" si="4">IF(N127="základná",J127,0)</f>
        <v>0</v>
      </c>
      <c r="BF127" s="161">
        <f t="shared" ref="BF127:BF140" si="5">IF(N127="znížená",J127,0)</f>
        <v>322.44499999999999</v>
      </c>
      <c r="BG127" s="161">
        <f t="shared" ref="BG127:BG140" si="6">IF(N127="zákl. prenesená",J127,0)</f>
        <v>0</v>
      </c>
      <c r="BH127" s="161">
        <f t="shared" ref="BH127:BH140" si="7">IF(N127="zníž. prenesená",J127,0)</f>
        <v>0</v>
      </c>
      <c r="BI127" s="161">
        <f t="shared" ref="BI127:BI140" si="8">IF(N127="nulová",J127,0)</f>
        <v>0</v>
      </c>
      <c r="BJ127" s="16" t="s">
        <v>85</v>
      </c>
      <c r="BK127" s="162">
        <f t="shared" ref="BK127:BK140" si="9">ROUND(I127*H127,3)</f>
        <v>322.44499999999999</v>
      </c>
      <c r="BL127" s="16" t="s">
        <v>155</v>
      </c>
      <c r="BM127" s="160" t="s">
        <v>2643</v>
      </c>
    </row>
    <row r="128" spans="2:65" s="28" customFormat="1" ht="24.15" customHeight="1">
      <c r="B128" s="149"/>
      <c r="C128" s="150" t="s">
        <v>85</v>
      </c>
      <c r="D128" s="150" t="s">
        <v>151</v>
      </c>
      <c r="E128" s="151" t="s">
        <v>166</v>
      </c>
      <c r="F128" s="152" t="s">
        <v>167</v>
      </c>
      <c r="G128" s="153" t="s">
        <v>164</v>
      </c>
      <c r="H128" s="154">
        <v>12.96</v>
      </c>
      <c r="I128" s="154">
        <v>56.24</v>
      </c>
      <c r="J128" s="154">
        <f t="shared" si="0"/>
        <v>728.87</v>
      </c>
      <c r="K128" s="155"/>
      <c r="L128" s="29"/>
      <c r="M128" s="156"/>
      <c r="N128" s="157" t="s">
        <v>38</v>
      </c>
      <c r="O128" s="158">
        <v>3.1739999999999999</v>
      </c>
      <c r="P128" s="158">
        <f t="shared" si="1"/>
        <v>41.135040000000004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AR128" s="160" t="s">
        <v>155</v>
      </c>
      <c r="AT128" s="160" t="s">
        <v>151</v>
      </c>
      <c r="AU128" s="160" t="s">
        <v>85</v>
      </c>
      <c r="AY128" s="16" t="s">
        <v>149</v>
      </c>
      <c r="BE128" s="161">
        <f t="shared" si="4"/>
        <v>0</v>
      </c>
      <c r="BF128" s="161">
        <f t="shared" si="5"/>
        <v>728.87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6" t="s">
        <v>85</v>
      </c>
      <c r="BK128" s="162">
        <f t="shared" si="9"/>
        <v>728.87</v>
      </c>
      <c r="BL128" s="16" t="s">
        <v>155</v>
      </c>
      <c r="BM128" s="160" t="s">
        <v>2644</v>
      </c>
    </row>
    <row r="129" spans="2:65" s="28" customFormat="1" ht="21.75" customHeight="1">
      <c r="B129" s="149"/>
      <c r="C129" s="150" t="s">
        <v>161</v>
      </c>
      <c r="D129" s="150" t="s">
        <v>151</v>
      </c>
      <c r="E129" s="151" t="s">
        <v>2645</v>
      </c>
      <c r="F129" s="152" t="s">
        <v>2646</v>
      </c>
      <c r="G129" s="153" t="s">
        <v>164</v>
      </c>
      <c r="H129" s="154">
        <v>25.358000000000001</v>
      </c>
      <c r="I129" s="154">
        <v>15.17</v>
      </c>
      <c r="J129" s="154">
        <f t="shared" si="0"/>
        <v>384.68099999999998</v>
      </c>
      <c r="K129" s="155"/>
      <c r="L129" s="29"/>
      <c r="M129" s="156"/>
      <c r="N129" s="157" t="s">
        <v>38</v>
      </c>
      <c r="O129" s="158">
        <v>0.83799999999999997</v>
      </c>
      <c r="P129" s="158">
        <f t="shared" si="1"/>
        <v>21.250004000000001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AR129" s="160" t="s">
        <v>155</v>
      </c>
      <c r="AT129" s="160" t="s">
        <v>151</v>
      </c>
      <c r="AU129" s="160" t="s">
        <v>85</v>
      </c>
      <c r="AY129" s="16" t="s">
        <v>149</v>
      </c>
      <c r="BE129" s="161">
        <f t="shared" si="4"/>
        <v>0</v>
      </c>
      <c r="BF129" s="161">
        <f t="shared" si="5"/>
        <v>384.68099999999998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6" t="s">
        <v>85</v>
      </c>
      <c r="BK129" s="162">
        <f t="shared" si="9"/>
        <v>384.68099999999998</v>
      </c>
      <c r="BL129" s="16" t="s">
        <v>155</v>
      </c>
      <c r="BM129" s="160" t="s">
        <v>2647</v>
      </c>
    </row>
    <row r="130" spans="2:65" s="28" customFormat="1" ht="24.15" customHeight="1">
      <c r="B130" s="149"/>
      <c r="C130" s="150" t="s">
        <v>155</v>
      </c>
      <c r="D130" s="150" t="s">
        <v>151</v>
      </c>
      <c r="E130" s="151" t="s">
        <v>2648</v>
      </c>
      <c r="F130" s="152" t="s">
        <v>2649</v>
      </c>
      <c r="G130" s="153" t="s">
        <v>164</v>
      </c>
      <c r="H130" s="154">
        <v>7.6070000000000002</v>
      </c>
      <c r="I130" s="154">
        <v>1.1499999999999999</v>
      </c>
      <c r="J130" s="154">
        <f t="shared" si="0"/>
        <v>8.7479999999999993</v>
      </c>
      <c r="K130" s="155"/>
      <c r="L130" s="29"/>
      <c r="M130" s="156"/>
      <c r="N130" s="157" t="s">
        <v>38</v>
      </c>
      <c r="O130" s="158">
        <v>4.2000000000000003E-2</v>
      </c>
      <c r="P130" s="158">
        <f t="shared" si="1"/>
        <v>0.31949400000000006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AR130" s="160" t="s">
        <v>155</v>
      </c>
      <c r="AT130" s="160" t="s">
        <v>151</v>
      </c>
      <c r="AU130" s="160" t="s">
        <v>85</v>
      </c>
      <c r="AY130" s="16" t="s">
        <v>149</v>
      </c>
      <c r="BE130" s="161">
        <f t="shared" si="4"/>
        <v>0</v>
      </c>
      <c r="BF130" s="161">
        <f t="shared" si="5"/>
        <v>8.7479999999999993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6" t="s">
        <v>85</v>
      </c>
      <c r="BK130" s="162">
        <f t="shared" si="9"/>
        <v>8.7479999999999993</v>
      </c>
      <c r="BL130" s="16" t="s">
        <v>155</v>
      </c>
      <c r="BM130" s="160" t="s">
        <v>2650</v>
      </c>
    </row>
    <row r="131" spans="2:65" s="28" customFormat="1" ht="16.5" customHeight="1">
      <c r="B131" s="149"/>
      <c r="C131" s="150" t="s">
        <v>169</v>
      </c>
      <c r="D131" s="150" t="s">
        <v>151</v>
      </c>
      <c r="E131" s="151" t="s">
        <v>2108</v>
      </c>
      <c r="F131" s="152" t="s">
        <v>2109</v>
      </c>
      <c r="G131" s="153" t="s">
        <v>164</v>
      </c>
      <c r="H131" s="154">
        <v>108.54</v>
      </c>
      <c r="I131" s="154">
        <v>25.89</v>
      </c>
      <c r="J131" s="154">
        <f t="shared" si="0"/>
        <v>2810.1010000000001</v>
      </c>
      <c r="K131" s="155"/>
      <c r="L131" s="29"/>
      <c r="M131" s="156"/>
      <c r="N131" s="157" t="s">
        <v>38</v>
      </c>
      <c r="O131" s="158">
        <v>1.5089999999999999</v>
      </c>
      <c r="P131" s="158">
        <f t="shared" si="1"/>
        <v>163.78685999999999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AR131" s="160" t="s">
        <v>155</v>
      </c>
      <c r="AT131" s="160" t="s">
        <v>151</v>
      </c>
      <c r="AU131" s="160" t="s">
        <v>85</v>
      </c>
      <c r="AY131" s="16" t="s">
        <v>149</v>
      </c>
      <c r="BE131" s="161">
        <f t="shared" si="4"/>
        <v>0</v>
      </c>
      <c r="BF131" s="161">
        <f t="shared" si="5"/>
        <v>2810.1010000000001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6" t="s">
        <v>85</v>
      </c>
      <c r="BK131" s="162">
        <f t="shared" si="9"/>
        <v>2810.1010000000001</v>
      </c>
      <c r="BL131" s="16" t="s">
        <v>155</v>
      </c>
      <c r="BM131" s="160" t="s">
        <v>2651</v>
      </c>
    </row>
    <row r="132" spans="2:65" s="28" customFormat="1" ht="37.799999999999997" customHeight="1">
      <c r="B132" s="149"/>
      <c r="C132" s="150" t="s">
        <v>173</v>
      </c>
      <c r="D132" s="150" t="s">
        <v>151</v>
      </c>
      <c r="E132" s="151" t="s">
        <v>2652</v>
      </c>
      <c r="F132" s="152" t="s">
        <v>2653</v>
      </c>
      <c r="G132" s="153" t="s">
        <v>164</v>
      </c>
      <c r="H132" s="154">
        <v>32.561999999999998</v>
      </c>
      <c r="I132" s="154">
        <v>1.42</v>
      </c>
      <c r="J132" s="154">
        <f t="shared" si="0"/>
        <v>46.238</v>
      </c>
      <c r="K132" s="155"/>
      <c r="L132" s="29"/>
      <c r="M132" s="156"/>
      <c r="N132" s="157" t="s">
        <v>38</v>
      </c>
      <c r="O132" s="158">
        <v>0.08</v>
      </c>
      <c r="P132" s="158">
        <f t="shared" si="1"/>
        <v>2.6049599999999997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AR132" s="160" t="s">
        <v>155</v>
      </c>
      <c r="AT132" s="160" t="s">
        <v>151</v>
      </c>
      <c r="AU132" s="160" t="s">
        <v>85</v>
      </c>
      <c r="AY132" s="16" t="s">
        <v>149</v>
      </c>
      <c r="BE132" s="161">
        <f t="shared" si="4"/>
        <v>0</v>
      </c>
      <c r="BF132" s="161">
        <f t="shared" si="5"/>
        <v>46.238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6" t="s">
        <v>85</v>
      </c>
      <c r="BK132" s="162">
        <f t="shared" si="9"/>
        <v>46.238</v>
      </c>
      <c r="BL132" s="16" t="s">
        <v>155</v>
      </c>
      <c r="BM132" s="160" t="s">
        <v>2654</v>
      </c>
    </row>
    <row r="133" spans="2:65" s="28" customFormat="1" ht="24.15" customHeight="1">
      <c r="B133" s="149"/>
      <c r="C133" s="150" t="s">
        <v>177</v>
      </c>
      <c r="D133" s="150" t="s">
        <v>151</v>
      </c>
      <c r="E133" s="151" t="s">
        <v>2111</v>
      </c>
      <c r="F133" s="152" t="s">
        <v>2112</v>
      </c>
      <c r="G133" s="153" t="s">
        <v>154</v>
      </c>
      <c r="H133" s="154">
        <v>135</v>
      </c>
      <c r="I133" s="154">
        <v>5.29</v>
      </c>
      <c r="J133" s="154">
        <f t="shared" si="0"/>
        <v>714.15</v>
      </c>
      <c r="K133" s="155"/>
      <c r="L133" s="29"/>
      <c r="M133" s="156"/>
      <c r="N133" s="157" t="s">
        <v>38</v>
      </c>
      <c r="O133" s="158">
        <v>0.249</v>
      </c>
      <c r="P133" s="158">
        <f t="shared" si="1"/>
        <v>33.615000000000002</v>
      </c>
      <c r="Q133" s="158">
        <v>9.1E-4</v>
      </c>
      <c r="R133" s="158">
        <f t="shared" si="2"/>
        <v>0.12285</v>
      </c>
      <c r="S133" s="158">
        <v>0</v>
      </c>
      <c r="T133" s="159">
        <f t="shared" si="3"/>
        <v>0</v>
      </c>
      <c r="AR133" s="160" t="s">
        <v>155</v>
      </c>
      <c r="AT133" s="160" t="s">
        <v>151</v>
      </c>
      <c r="AU133" s="160" t="s">
        <v>85</v>
      </c>
      <c r="AY133" s="16" t="s">
        <v>149</v>
      </c>
      <c r="BE133" s="161">
        <f t="shared" si="4"/>
        <v>0</v>
      </c>
      <c r="BF133" s="161">
        <f t="shared" si="5"/>
        <v>714.15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6" t="s">
        <v>85</v>
      </c>
      <c r="BK133" s="162">
        <f t="shared" si="9"/>
        <v>714.15</v>
      </c>
      <c r="BL133" s="16" t="s">
        <v>155</v>
      </c>
      <c r="BM133" s="160" t="s">
        <v>2655</v>
      </c>
    </row>
    <row r="134" spans="2:65" s="28" customFormat="1" ht="24.15" customHeight="1">
      <c r="B134" s="149"/>
      <c r="C134" s="150" t="s">
        <v>181</v>
      </c>
      <c r="D134" s="150" t="s">
        <v>151</v>
      </c>
      <c r="E134" s="151" t="s">
        <v>2114</v>
      </c>
      <c r="F134" s="152" t="s">
        <v>2115</v>
      </c>
      <c r="G134" s="153" t="s">
        <v>154</v>
      </c>
      <c r="H134" s="154">
        <v>135</v>
      </c>
      <c r="I134" s="154">
        <v>3.33</v>
      </c>
      <c r="J134" s="154">
        <f t="shared" si="0"/>
        <v>449.55</v>
      </c>
      <c r="K134" s="155"/>
      <c r="L134" s="29"/>
      <c r="M134" s="156"/>
      <c r="N134" s="157" t="s">
        <v>38</v>
      </c>
      <c r="O134" s="158">
        <v>0.188</v>
      </c>
      <c r="P134" s="158">
        <f t="shared" si="1"/>
        <v>25.38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AR134" s="160" t="s">
        <v>155</v>
      </c>
      <c r="AT134" s="160" t="s">
        <v>151</v>
      </c>
      <c r="AU134" s="160" t="s">
        <v>85</v>
      </c>
      <c r="AY134" s="16" t="s">
        <v>149</v>
      </c>
      <c r="BE134" s="161">
        <f t="shared" si="4"/>
        <v>0</v>
      </c>
      <c r="BF134" s="161">
        <f t="shared" si="5"/>
        <v>449.55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6" t="s">
        <v>85</v>
      </c>
      <c r="BK134" s="162">
        <f t="shared" si="9"/>
        <v>449.55</v>
      </c>
      <c r="BL134" s="16" t="s">
        <v>155</v>
      </c>
      <c r="BM134" s="160" t="s">
        <v>2656</v>
      </c>
    </row>
    <row r="135" spans="2:65" s="28" customFormat="1" ht="24.15" customHeight="1">
      <c r="B135" s="149"/>
      <c r="C135" s="150" t="s">
        <v>185</v>
      </c>
      <c r="D135" s="150" t="s">
        <v>151</v>
      </c>
      <c r="E135" s="151" t="s">
        <v>2657</v>
      </c>
      <c r="F135" s="152" t="s">
        <v>2658</v>
      </c>
      <c r="G135" s="153" t="s">
        <v>164</v>
      </c>
      <c r="H135" s="154">
        <v>146.858</v>
      </c>
      <c r="I135" s="154">
        <v>53.77</v>
      </c>
      <c r="J135" s="154">
        <f t="shared" si="0"/>
        <v>7896.5550000000003</v>
      </c>
      <c r="K135" s="155"/>
      <c r="L135" s="29"/>
      <c r="M135" s="156"/>
      <c r="N135" s="157" t="s">
        <v>38</v>
      </c>
      <c r="O135" s="158">
        <v>3.6030000000000002</v>
      </c>
      <c r="P135" s="158">
        <f t="shared" si="1"/>
        <v>529.1293740000001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AR135" s="160" t="s">
        <v>155</v>
      </c>
      <c r="AT135" s="160" t="s">
        <v>151</v>
      </c>
      <c r="AU135" s="160" t="s">
        <v>85</v>
      </c>
      <c r="AY135" s="16" t="s">
        <v>149</v>
      </c>
      <c r="BE135" s="161">
        <f t="shared" si="4"/>
        <v>0</v>
      </c>
      <c r="BF135" s="161">
        <f t="shared" si="5"/>
        <v>7896.5550000000003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6" t="s">
        <v>85</v>
      </c>
      <c r="BK135" s="162">
        <f t="shared" si="9"/>
        <v>7896.5550000000003</v>
      </c>
      <c r="BL135" s="16" t="s">
        <v>155</v>
      </c>
      <c r="BM135" s="160" t="s">
        <v>2659</v>
      </c>
    </row>
    <row r="136" spans="2:65" s="28" customFormat="1" ht="33" customHeight="1">
      <c r="B136" s="149"/>
      <c r="C136" s="150" t="s">
        <v>191</v>
      </c>
      <c r="D136" s="150" t="s">
        <v>151</v>
      </c>
      <c r="E136" s="151" t="s">
        <v>2660</v>
      </c>
      <c r="F136" s="152" t="s">
        <v>2661</v>
      </c>
      <c r="G136" s="153" t="s">
        <v>164</v>
      </c>
      <c r="H136" s="154">
        <v>45.594999999999999</v>
      </c>
      <c r="I136" s="154">
        <v>4.37</v>
      </c>
      <c r="J136" s="154">
        <f t="shared" si="0"/>
        <v>199.25</v>
      </c>
      <c r="K136" s="155"/>
      <c r="L136" s="29"/>
      <c r="M136" s="156"/>
      <c r="N136" s="157" t="s">
        <v>38</v>
      </c>
      <c r="O136" s="158">
        <v>5.9900000000000002E-2</v>
      </c>
      <c r="P136" s="158">
        <f t="shared" si="1"/>
        <v>2.7311405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AR136" s="160" t="s">
        <v>155</v>
      </c>
      <c r="AT136" s="160" t="s">
        <v>151</v>
      </c>
      <c r="AU136" s="160" t="s">
        <v>85</v>
      </c>
      <c r="AY136" s="16" t="s">
        <v>149</v>
      </c>
      <c r="BE136" s="161">
        <f t="shared" si="4"/>
        <v>0</v>
      </c>
      <c r="BF136" s="161">
        <f t="shared" si="5"/>
        <v>199.25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6" t="s">
        <v>85</v>
      </c>
      <c r="BK136" s="162">
        <f t="shared" si="9"/>
        <v>199.25</v>
      </c>
      <c r="BL136" s="16" t="s">
        <v>155</v>
      </c>
      <c r="BM136" s="160" t="s">
        <v>2662</v>
      </c>
    </row>
    <row r="137" spans="2:65" s="28" customFormat="1" ht="16.5" customHeight="1">
      <c r="B137" s="149"/>
      <c r="C137" s="150" t="s">
        <v>196</v>
      </c>
      <c r="D137" s="150" t="s">
        <v>151</v>
      </c>
      <c r="E137" s="151" t="s">
        <v>182</v>
      </c>
      <c r="F137" s="152" t="s">
        <v>183</v>
      </c>
      <c r="G137" s="153" t="s">
        <v>164</v>
      </c>
      <c r="H137" s="154">
        <v>45.594999999999999</v>
      </c>
      <c r="I137" s="154">
        <v>0.88</v>
      </c>
      <c r="J137" s="154">
        <f t="shared" si="0"/>
        <v>40.124000000000002</v>
      </c>
      <c r="K137" s="155"/>
      <c r="L137" s="29"/>
      <c r="M137" s="156"/>
      <c r="N137" s="157" t="s">
        <v>38</v>
      </c>
      <c r="O137" s="158">
        <v>8.9999999999999993E-3</v>
      </c>
      <c r="P137" s="158">
        <f t="shared" si="1"/>
        <v>0.41035499999999997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AR137" s="160" t="s">
        <v>155</v>
      </c>
      <c r="AT137" s="160" t="s">
        <v>151</v>
      </c>
      <c r="AU137" s="160" t="s">
        <v>85</v>
      </c>
      <c r="AY137" s="16" t="s">
        <v>149</v>
      </c>
      <c r="BE137" s="161">
        <f t="shared" si="4"/>
        <v>0</v>
      </c>
      <c r="BF137" s="161">
        <f t="shared" si="5"/>
        <v>40.124000000000002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6" t="s">
        <v>85</v>
      </c>
      <c r="BK137" s="162">
        <f t="shared" si="9"/>
        <v>40.124000000000002</v>
      </c>
      <c r="BL137" s="16" t="s">
        <v>155</v>
      </c>
      <c r="BM137" s="160" t="s">
        <v>2663</v>
      </c>
    </row>
    <row r="138" spans="2:65" s="28" customFormat="1" ht="24.15" customHeight="1">
      <c r="B138" s="149"/>
      <c r="C138" s="150" t="s">
        <v>200</v>
      </c>
      <c r="D138" s="150" t="s">
        <v>151</v>
      </c>
      <c r="E138" s="151" t="s">
        <v>428</v>
      </c>
      <c r="F138" s="152" t="s">
        <v>429</v>
      </c>
      <c r="G138" s="153" t="s">
        <v>164</v>
      </c>
      <c r="H138" s="154">
        <v>101.26300000000001</v>
      </c>
      <c r="I138" s="154">
        <v>4.71</v>
      </c>
      <c r="J138" s="154">
        <f t="shared" si="0"/>
        <v>476.94900000000001</v>
      </c>
      <c r="K138" s="155"/>
      <c r="L138" s="29"/>
      <c r="M138" s="156"/>
      <c r="N138" s="157" t="s">
        <v>38</v>
      </c>
      <c r="O138" s="158">
        <v>0.24199999999999999</v>
      </c>
      <c r="P138" s="158">
        <f t="shared" si="1"/>
        <v>24.505646000000002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AR138" s="160" t="s">
        <v>155</v>
      </c>
      <c r="AT138" s="160" t="s">
        <v>151</v>
      </c>
      <c r="AU138" s="160" t="s">
        <v>85</v>
      </c>
      <c r="AY138" s="16" t="s">
        <v>149</v>
      </c>
      <c r="BE138" s="161">
        <f t="shared" si="4"/>
        <v>0</v>
      </c>
      <c r="BF138" s="161">
        <f t="shared" si="5"/>
        <v>476.94900000000001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6" t="s">
        <v>85</v>
      </c>
      <c r="BK138" s="162">
        <f t="shared" si="9"/>
        <v>476.94900000000001</v>
      </c>
      <c r="BL138" s="16" t="s">
        <v>155</v>
      </c>
      <c r="BM138" s="160" t="s">
        <v>2664</v>
      </c>
    </row>
    <row r="139" spans="2:65" s="28" customFormat="1" ht="24.15" customHeight="1">
      <c r="B139" s="149"/>
      <c r="C139" s="150" t="s">
        <v>204</v>
      </c>
      <c r="D139" s="150" t="s">
        <v>151</v>
      </c>
      <c r="E139" s="151" t="s">
        <v>2665</v>
      </c>
      <c r="F139" s="152" t="s">
        <v>2124</v>
      </c>
      <c r="G139" s="153" t="s">
        <v>164</v>
      </c>
      <c r="H139" s="154">
        <v>32.076000000000001</v>
      </c>
      <c r="I139" s="154">
        <v>22.4</v>
      </c>
      <c r="J139" s="154">
        <f t="shared" si="0"/>
        <v>718.50199999999995</v>
      </c>
      <c r="K139" s="155"/>
      <c r="L139" s="29"/>
      <c r="M139" s="156"/>
      <c r="N139" s="157" t="s">
        <v>38</v>
      </c>
      <c r="O139" s="158">
        <v>1.5009999999999999</v>
      </c>
      <c r="P139" s="158">
        <f t="shared" si="1"/>
        <v>48.146076000000001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AR139" s="160" t="s">
        <v>155</v>
      </c>
      <c r="AT139" s="160" t="s">
        <v>151</v>
      </c>
      <c r="AU139" s="160" t="s">
        <v>85</v>
      </c>
      <c r="AY139" s="16" t="s">
        <v>149</v>
      </c>
      <c r="BE139" s="161">
        <f t="shared" si="4"/>
        <v>0</v>
      </c>
      <c r="BF139" s="161">
        <f t="shared" si="5"/>
        <v>718.50199999999995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6" t="s">
        <v>85</v>
      </c>
      <c r="BK139" s="162">
        <f t="shared" si="9"/>
        <v>718.50199999999995</v>
      </c>
      <c r="BL139" s="16" t="s">
        <v>155</v>
      </c>
      <c r="BM139" s="160" t="s">
        <v>2666</v>
      </c>
    </row>
    <row r="140" spans="2:65" s="28" customFormat="1" ht="16.5" customHeight="1">
      <c r="B140" s="149"/>
      <c r="C140" s="167" t="s">
        <v>208</v>
      </c>
      <c r="D140" s="167" t="s">
        <v>431</v>
      </c>
      <c r="E140" s="168" t="s">
        <v>2667</v>
      </c>
      <c r="F140" s="169" t="s">
        <v>2668</v>
      </c>
      <c r="G140" s="170" t="s">
        <v>188</v>
      </c>
      <c r="H140" s="171">
        <v>32.076000000000001</v>
      </c>
      <c r="I140" s="171">
        <v>16.2</v>
      </c>
      <c r="J140" s="171">
        <f t="shared" si="0"/>
        <v>519.63099999999997</v>
      </c>
      <c r="K140" s="172"/>
      <c r="L140" s="173"/>
      <c r="M140" s="174"/>
      <c r="N140" s="175" t="s">
        <v>38</v>
      </c>
      <c r="O140" s="158">
        <v>0</v>
      </c>
      <c r="P140" s="158">
        <f t="shared" si="1"/>
        <v>0</v>
      </c>
      <c r="Q140" s="158">
        <v>1</v>
      </c>
      <c r="R140" s="158">
        <f t="shared" si="2"/>
        <v>32.076000000000001</v>
      </c>
      <c r="S140" s="158">
        <v>0</v>
      </c>
      <c r="T140" s="159">
        <f t="shared" si="3"/>
        <v>0</v>
      </c>
      <c r="AR140" s="160" t="s">
        <v>181</v>
      </c>
      <c r="AT140" s="160" t="s">
        <v>431</v>
      </c>
      <c r="AU140" s="160" t="s">
        <v>85</v>
      </c>
      <c r="AY140" s="16" t="s">
        <v>149</v>
      </c>
      <c r="BE140" s="161">
        <f t="shared" si="4"/>
        <v>0</v>
      </c>
      <c r="BF140" s="161">
        <f t="shared" si="5"/>
        <v>519.63099999999997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6" t="s">
        <v>85</v>
      </c>
      <c r="BK140" s="162">
        <f t="shared" si="9"/>
        <v>519.63099999999997</v>
      </c>
      <c r="BL140" s="16" t="s">
        <v>155</v>
      </c>
      <c r="BM140" s="160" t="s">
        <v>2669</v>
      </c>
    </row>
    <row r="141" spans="2:65" s="137" customFormat="1" ht="22.8" customHeight="1">
      <c r="B141" s="138"/>
      <c r="D141" s="139" t="s">
        <v>71</v>
      </c>
      <c r="E141" s="147" t="s">
        <v>161</v>
      </c>
      <c r="F141" s="147" t="s">
        <v>450</v>
      </c>
      <c r="J141" s="148">
        <f>BK141</f>
        <v>1870.43</v>
      </c>
      <c r="L141" s="138"/>
      <c r="M141" s="142"/>
      <c r="P141" s="143">
        <f>SUM(P142:P147)</f>
        <v>4.1070000000000002</v>
      </c>
      <c r="R141" s="143">
        <f>SUM(R142:R147)</f>
        <v>0</v>
      </c>
      <c r="T141" s="144">
        <f>SUM(T142:T147)</f>
        <v>0</v>
      </c>
      <c r="AR141" s="139" t="s">
        <v>79</v>
      </c>
      <c r="AT141" s="145" t="s">
        <v>71</v>
      </c>
      <c r="AU141" s="145" t="s">
        <v>79</v>
      </c>
      <c r="AY141" s="139" t="s">
        <v>149</v>
      </c>
      <c r="BK141" s="146">
        <f>SUM(BK142:BK147)</f>
        <v>1870.43</v>
      </c>
    </row>
    <row r="142" spans="2:65" s="28" customFormat="1" ht="37.799999999999997" customHeight="1">
      <c r="B142" s="149"/>
      <c r="C142" s="150" t="s">
        <v>212</v>
      </c>
      <c r="D142" s="150" t="s">
        <v>151</v>
      </c>
      <c r="E142" s="151" t="s">
        <v>2670</v>
      </c>
      <c r="F142" s="152" t="s">
        <v>2671</v>
      </c>
      <c r="G142" s="153" t="s">
        <v>250</v>
      </c>
      <c r="H142" s="154">
        <v>1</v>
      </c>
      <c r="I142" s="154">
        <v>623.21</v>
      </c>
      <c r="J142" s="154">
        <f t="shared" ref="J142:J147" si="10">ROUND(I142*H142,3)</f>
        <v>623.21</v>
      </c>
      <c r="K142" s="155"/>
      <c r="L142" s="29"/>
      <c r="M142" s="156"/>
      <c r="N142" s="157" t="s">
        <v>38</v>
      </c>
      <c r="O142" s="158">
        <v>4.1070000000000002</v>
      </c>
      <c r="P142" s="158">
        <f t="shared" ref="P142:P147" si="11">O142*H142</f>
        <v>4.1070000000000002</v>
      </c>
      <c r="Q142" s="158">
        <v>0</v>
      </c>
      <c r="R142" s="158">
        <f t="shared" ref="R142:R147" si="12">Q142*H142</f>
        <v>0</v>
      </c>
      <c r="S142" s="158">
        <v>0</v>
      </c>
      <c r="T142" s="159">
        <f t="shared" ref="T142:T147" si="13">S142*H142</f>
        <v>0</v>
      </c>
      <c r="AR142" s="160" t="s">
        <v>155</v>
      </c>
      <c r="AT142" s="160" t="s">
        <v>151</v>
      </c>
      <c r="AU142" s="160" t="s">
        <v>85</v>
      </c>
      <c r="AY142" s="16" t="s">
        <v>149</v>
      </c>
      <c r="BE142" s="161">
        <f t="shared" ref="BE142:BE147" si="14">IF(N142="základná",J142,0)</f>
        <v>0</v>
      </c>
      <c r="BF142" s="161">
        <f t="shared" ref="BF142:BF147" si="15">IF(N142="znížená",J142,0)</f>
        <v>623.21</v>
      </c>
      <c r="BG142" s="161">
        <f t="shared" ref="BG142:BG147" si="16">IF(N142="zákl. prenesená",J142,0)</f>
        <v>0</v>
      </c>
      <c r="BH142" s="161">
        <f t="shared" ref="BH142:BH147" si="17">IF(N142="zníž. prenesená",J142,0)</f>
        <v>0</v>
      </c>
      <c r="BI142" s="161">
        <f t="shared" ref="BI142:BI147" si="18">IF(N142="nulová",J142,0)</f>
        <v>0</v>
      </c>
      <c r="BJ142" s="16" t="s">
        <v>85</v>
      </c>
      <c r="BK142" s="162">
        <f t="shared" ref="BK142:BK147" si="19">ROUND(I142*H142,3)</f>
        <v>623.21</v>
      </c>
      <c r="BL142" s="16" t="s">
        <v>155</v>
      </c>
      <c r="BM142" s="160" t="s">
        <v>2672</v>
      </c>
    </row>
    <row r="143" spans="2:65" s="28" customFormat="1" ht="16.5" customHeight="1">
      <c r="B143" s="149"/>
      <c r="C143" s="167" t="s">
        <v>216</v>
      </c>
      <c r="D143" s="167" t="s">
        <v>431</v>
      </c>
      <c r="E143" s="168" t="s">
        <v>2673</v>
      </c>
      <c r="F143" s="169" t="s">
        <v>2674</v>
      </c>
      <c r="G143" s="170" t="s">
        <v>250</v>
      </c>
      <c r="H143" s="171">
        <v>1</v>
      </c>
      <c r="I143" s="171">
        <v>1050</v>
      </c>
      <c r="J143" s="171">
        <f t="shared" si="10"/>
        <v>1050</v>
      </c>
      <c r="K143" s="172"/>
      <c r="L143" s="173"/>
      <c r="M143" s="174"/>
      <c r="N143" s="175" t="s">
        <v>38</v>
      </c>
      <c r="O143" s="158">
        <v>0</v>
      </c>
      <c r="P143" s="158">
        <f t="shared" si="11"/>
        <v>0</v>
      </c>
      <c r="Q143" s="158">
        <v>0</v>
      </c>
      <c r="R143" s="158">
        <f t="shared" si="12"/>
        <v>0</v>
      </c>
      <c r="S143" s="158">
        <v>0</v>
      </c>
      <c r="T143" s="159">
        <f t="shared" si="13"/>
        <v>0</v>
      </c>
      <c r="AR143" s="160" t="s">
        <v>181</v>
      </c>
      <c r="AT143" s="160" t="s">
        <v>431</v>
      </c>
      <c r="AU143" s="160" t="s">
        <v>85</v>
      </c>
      <c r="AY143" s="16" t="s">
        <v>149</v>
      </c>
      <c r="BE143" s="161">
        <f t="shared" si="14"/>
        <v>0</v>
      </c>
      <c r="BF143" s="161">
        <f t="shared" si="15"/>
        <v>1050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6" t="s">
        <v>85</v>
      </c>
      <c r="BK143" s="162">
        <f t="shared" si="19"/>
        <v>1050</v>
      </c>
      <c r="BL143" s="16" t="s">
        <v>155</v>
      </c>
      <c r="BM143" s="160" t="s">
        <v>2675</v>
      </c>
    </row>
    <row r="144" spans="2:65" s="28" customFormat="1" ht="16.5" customHeight="1">
      <c r="B144" s="149"/>
      <c r="C144" s="167" t="s">
        <v>220</v>
      </c>
      <c r="D144" s="167" t="s">
        <v>431</v>
      </c>
      <c r="E144" s="168" t="s">
        <v>2676</v>
      </c>
      <c r="F144" s="169" t="s">
        <v>2677</v>
      </c>
      <c r="G144" s="170" t="s">
        <v>250</v>
      </c>
      <c r="H144" s="171">
        <v>1</v>
      </c>
      <c r="I144" s="171">
        <v>27.22</v>
      </c>
      <c r="J144" s="171">
        <f t="shared" si="10"/>
        <v>27.22</v>
      </c>
      <c r="K144" s="172"/>
      <c r="L144" s="173"/>
      <c r="M144" s="174"/>
      <c r="N144" s="175" t="s">
        <v>38</v>
      </c>
      <c r="O144" s="158">
        <v>0</v>
      </c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AR144" s="160" t="s">
        <v>181</v>
      </c>
      <c r="AT144" s="160" t="s">
        <v>431</v>
      </c>
      <c r="AU144" s="160" t="s">
        <v>85</v>
      </c>
      <c r="AY144" s="16" t="s">
        <v>149</v>
      </c>
      <c r="BE144" s="161">
        <f t="shared" si="14"/>
        <v>0</v>
      </c>
      <c r="BF144" s="161">
        <f t="shared" si="15"/>
        <v>27.22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6" t="s">
        <v>85</v>
      </c>
      <c r="BK144" s="162">
        <f t="shared" si="19"/>
        <v>27.22</v>
      </c>
      <c r="BL144" s="16" t="s">
        <v>155</v>
      </c>
      <c r="BM144" s="160" t="s">
        <v>2678</v>
      </c>
    </row>
    <row r="145" spans="2:65" s="28" customFormat="1" ht="16.5" customHeight="1">
      <c r="B145" s="149"/>
      <c r="C145" s="167" t="s">
        <v>224</v>
      </c>
      <c r="D145" s="167" t="s">
        <v>431</v>
      </c>
      <c r="E145" s="168" t="s">
        <v>2679</v>
      </c>
      <c r="F145" s="169" t="s">
        <v>2680</v>
      </c>
      <c r="G145" s="170" t="s">
        <v>250</v>
      </c>
      <c r="H145" s="171">
        <v>1</v>
      </c>
      <c r="I145" s="171">
        <v>51</v>
      </c>
      <c r="J145" s="171">
        <f t="shared" si="10"/>
        <v>51</v>
      </c>
      <c r="K145" s="172"/>
      <c r="L145" s="173"/>
      <c r="M145" s="174"/>
      <c r="N145" s="175" t="s">
        <v>38</v>
      </c>
      <c r="O145" s="158">
        <v>0</v>
      </c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AR145" s="160" t="s">
        <v>181</v>
      </c>
      <c r="AT145" s="160" t="s">
        <v>431</v>
      </c>
      <c r="AU145" s="160" t="s">
        <v>85</v>
      </c>
      <c r="AY145" s="16" t="s">
        <v>149</v>
      </c>
      <c r="BE145" s="161">
        <f t="shared" si="14"/>
        <v>0</v>
      </c>
      <c r="BF145" s="161">
        <f t="shared" si="15"/>
        <v>51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6" t="s">
        <v>85</v>
      </c>
      <c r="BK145" s="162">
        <f t="shared" si="19"/>
        <v>51</v>
      </c>
      <c r="BL145" s="16" t="s">
        <v>155</v>
      </c>
      <c r="BM145" s="160" t="s">
        <v>2681</v>
      </c>
    </row>
    <row r="146" spans="2:65" s="28" customFormat="1" ht="16.5" customHeight="1">
      <c r="B146" s="149"/>
      <c r="C146" s="167" t="s">
        <v>228</v>
      </c>
      <c r="D146" s="167" t="s">
        <v>431</v>
      </c>
      <c r="E146" s="168" t="s">
        <v>2682</v>
      </c>
      <c r="F146" s="169" t="s">
        <v>2683</v>
      </c>
      <c r="G146" s="170" t="s">
        <v>250</v>
      </c>
      <c r="H146" s="171">
        <v>1</v>
      </c>
      <c r="I146" s="171">
        <v>9</v>
      </c>
      <c r="J146" s="171">
        <f t="shared" si="10"/>
        <v>9</v>
      </c>
      <c r="K146" s="172"/>
      <c r="L146" s="173"/>
      <c r="M146" s="174"/>
      <c r="N146" s="175" t="s">
        <v>38</v>
      </c>
      <c r="O146" s="158">
        <v>0</v>
      </c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AR146" s="160" t="s">
        <v>181</v>
      </c>
      <c r="AT146" s="160" t="s">
        <v>431</v>
      </c>
      <c r="AU146" s="160" t="s">
        <v>85</v>
      </c>
      <c r="AY146" s="16" t="s">
        <v>149</v>
      </c>
      <c r="BE146" s="161">
        <f t="shared" si="14"/>
        <v>0</v>
      </c>
      <c r="BF146" s="161">
        <f t="shared" si="15"/>
        <v>9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6" t="s">
        <v>85</v>
      </c>
      <c r="BK146" s="162">
        <f t="shared" si="19"/>
        <v>9</v>
      </c>
      <c r="BL146" s="16" t="s">
        <v>155</v>
      </c>
      <c r="BM146" s="160" t="s">
        <v>2684</v>
      </c>
    </row>
    <row r="147" spans="2:65" s="28" customFormat="1" ht="16.5" customHeight="1">
      <c r="B147" s="149"/>
      <c r="C147" s="167" t="s">
        <v>232</v>
      </c>
      <c r="D147" s="167" t="s">
        <v>431</v>
      </c>
      <c r="E147" s="168" t="s">
        <v>2685</v>
      </c>
      <c r="F147" s="169" t="s">
        <v>2686</v>
      </c>
      <c r="G147" s="170" t="s">
        <v>250</v>
      </c>
      <c r="H147" s="171">
        <v>1</v>
      </c>
      <c r="I147" s="171">
        <v>110</v>
      </c>
      <c r="J147" s="171">
        <f t="shared" si="10"/>
        <v>110</v>
      </c>
      <c r="K147" s="172"/>
      <c r="L147" s="173"/>
      <c r="M147" s="174"/>
      <c r="N147" s="175" t="s">
        <v>38</v>
      </c>
      <c r="O147" s="158">
        <v>0</v>
      </c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AR147" s="160" t="s">
        <v>181</v>
      </c>
      <c r="AT147" s="160" t="s">
        <v>431</v>
      </c>
      <c r="AU147" s="160" t="s">
        <v>85</v>
      </c>
      <c r="AY147" s="16" t="s">
        <v>149</v>
      </c>
      <c r="BE147" s="161">
        <f t="shared" si="14"/>
        <v>0</v>
      </c>
      <c r="BF147" s="161">
        <f t="shared" si="15"/>
        <v>110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6" t="s">
        <v>85</v>
      </c>
      <c r="BK147" s="162">
        <f t="shared" si="19"/>
        <v>110</v>
      </c>
      <c r="BL147" s="16" t="s">
        <v>155</v>
      </c>
      <c r="BM147" s="160" t="s">
        <v>2687</v>
      </c>
    </row>
    <row r="148" spans="2:65" s="137" customFormat="1" ht="22.8" customHeight="1">
      <c r="B148" s="138"/>
      <c r="D148" s="139" t="s">
        <v>71</v>
      </c>
      <c r="E148" s="147" t="s">
        <v>155</v>
      </c>
      <c r="F148" s="147" t="s">
        <v>484</v>
      </c>
      <c r="J148" s="148">
        <f>BK148</f>
        <v>795.43799999999999</v>
      </c>
      <c r="L148" s="138"/>
      <c r="M148" s="142"/>
      <c r="P148" s="143">
        <f>SUM(P149:P150)</f>
        <v>13.715967999999998</v>
      </c>
      <c r="R148" s="143">
        <f>SUM(R149:R150)</f>
        <v>31.821706239999997</v>
      </c>
      <c r="T148" s="144">
        <f>SUM(T149:T150)</f>
        <v>0</v>
      </c>
      <c r="AR148" s="139" t="s">
        <v>79</v>
      </c>
      <c r="AT148" s="145" t="s">
        <v>71</v>
      </c>
      <c r="AU148" s="145" t="s">
        <v>79</v>
      </c>
      <c r="AY148" s="139" t="s">
        <v>149</v>
      </c>
      <c r="BK148" s="146">
        <f>SUM(BK149:BK150)</f>
        <v>795.43799999999999</v>
      </c>
    </row>
    <row r="149" spans="2:65" s="28" customFormat="1" ht="33" customHeight="1">
      <c r="B149" s="149"/>
      <c r="C149" s="150" t="s">
        <v>236</v>
      </c>
      <c r="D149" s="150" t="s">
        <v>151</v>
      </c>
      <c r="E149" s="151" t="s">
        <v>2688</v>
      </c>
      <c r="F149" s="152" t="s">
        <v>2689</v>
      </c>
      <c r="G149" s="153" t="s">
        <v>164</v>
      </c>
      <c r="H149" s="154">
        <v>11.007999999999999</v>
      </c>
      <c r="I149" s="154">
        <v>56.06</v>
      </c>
      <c r="J149" s="154">
        <f>ROUND(I149*H149,3)</f>
        <v>617.10799999999995</v>
      </c>
      <c r="K149" s="155"/>
      <c r="L149" s="29"/>
      <c r="M149" s="156"/>
      <c r="N149" s="157" t="s">
        <v>38</v>
      </c>
      <c r="O149" s="158">
        <v>1.246</v>
      </c>
      <c r="P149" s="158">
        <f>O149*H149</f>
        <v>13.715967999999998</v>
      </c>
      <c r="Q149" s="158">
        <v>1.8907799999999999</v>
      </c>
      <c r="R149" s="158">
        <f>Q149*H149</f>
        <v>20.813706239999998</v>
      </c>
      <c r="S149" s="158">
        <v>0</v>
      </c>
      <c r="T149" s="159">
        <f>S149*H149</f>
        <v>0</v>
      </c>
      <c r="AR149" s="160" t="s">
        <v>155</v>
      </c>
      <c r="AT149" s="160" t="s">
        <v>151</v>
      </c>
      <c r="AU149" s="160" t="s">
        <v>85</v>
      </c>
      <c r="AY149" s="16" t="s">
        <v>149</v>
      </c>
      <c r="BE149" s="161">
        <f>IF(N149="základná",J149,0)</f>
        <v>0</v>
      </c>
      <c r="BF149" s="161">
        <f>IF(N149="znížená",J149,0)</f>
        <v>617.10799999999995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6" t="s">
        <v>85</v>
      </c>
      <c r="BK149" s="162">
        <f>ROUND(I149*H149,3)</f>
        <v>617.10799999999995</v>
      </c>
      <c r="BL149" s="16" t="s">
        <v>155</v>
      </c>
      <c r="BM149" s="160" t="s">
        <v>2690</v>
      </c>
    </row>
    <row r="150" spans="2:65" s="28" customFormat="1" ht="16.5" customHeight="1">
      <c r="B150" s="149"/>
      <c r="C150" s="167" t="s">
        <v>240</v>
      </c>
      <c r="D150" s="167" t="s">
        <v>431</v>
      </c>
      <c r="E150" s="168" t="s">
        <v>432</v>
      </c>
      <c r="F150" s="169" t="s">
        <v>433</v>
      </c>
      <c r="G150" s="170" t="s">
        <v>188</v>
      </c>
      <c r="H150" s="171">
        <v>11.007999999999999</v>
      </c>
      <c r="I150" s="171">
        <v>16.2</v>
      </c>
      <c r="J150" s="171">
        <f>ROUND(I150*H150,3)</f>
        <v>178.33</v>
      </c>
      <c r="K150" s="172"/>
      <c r="L150" s="173"/>
      <c r="M150" s="174"/>
      <c r="N150" s="175" t="s">
        <v>38</v>
      </c>
      <c r="O150" s="158">
        <v>0</v>
      </c>
      <c r="P150" s="158">
        <f>O150*H150</f>
        <v>0</v>
      </c>
      <c r="Q150" s="158">
        <v>1</v>
      </c>
      <c r="R150" s="158">
        <f>Q150*H150</f>
        <v>11.007999999999999</v>
      </c>
      <c r="S150" s="158">
        <v>0</v>
      </c>
      <c r="T150" s="159">
        <f>S150*H150</f>
        <v>0</v>
      </c>
      <c r="AR150" s="160" t="s">
        <v>181</v>
      </c>
      <c r="AT150" s="160" t="s">
        <v>431</v>
      </c>
      <c r="AU150" s="160" t="s">
        <v>85</v>
      </c>
      <c r="AY150" s="16" t="s">
        <v>149</v>
      </c>
      <c r="BE150" s="161">
        <f>IF(N150="základná",J150,0)</f>
        <v>0</v>
      </c>
      <c r="BF150" s="161">
        <f>IF(N150="znížená",J150,0)</f>
        <v>178.33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6" t="s">
        <v>85</v>
      </c>
      <c r="BK150" s="162">
        <f>ROUND(I150*H150,3)</f>
        <v>178.33</v>
      </c>
      <c r="BL150" s="16" t="s">
        <v>155</v>
      </c>
      <c r="BM150" s="160" t="s">
        <v>2691</v>
      </c>
    </row>
    <row r="151" spans="2:65" s="137" customFormat="1" ht="22.8" customHeight="1">
      <c r="B151" s="138"/>
      <c r="D151" s="139" t="s">
        <v>71</v>
      </c>
      <c r="E151" s="147" t="s">
        <v>181</v>
      </c>
      <c r="F151" s="147" t="s">
        <v>1652</v>
      </c>
      <c r="J151" s="148">
        <f>BK151</f>
        <v>8765.73</v>
      </c>
      <c r="L151" s="138"/>
      <c r="M151" s="142"/>
      <c r="P151" s="143">
        <f>SUM(P152:P175)</f>
        <v>42.434800000000003</v>
      </c>
      <c r="R151" s="143">
        <f>SUM(R152:R175)</f>
        <v>1.4233874099999999</v>
      </c>
      <c r="T151" s="144">
        <f>SUM(T152:T175)</f>
        <v>0</v>
      </c>
      <c r="AR151" s="139" t="s">
        <v>79</v>
      </c>
      <c r="AT151" s="145" t="s">
        <v>71</v>
      </c>
      <c r="AU151" s="145" t="s">
        <v>79</v>
      </c>
      <c r="AY151" s="139" t="s">
        <v>149</v>
      </c>
      <c r="BK151" s="146">
        <f>SUM(BK152:BK175)</f>
        <v>8765.73</v>
      </c>
    </row>
    <row r="152" spans="2:65" s="28" customFormat="1" ht="24.15" customHeight="1">
      <c r="B152" s="149"/>
      <c r="C152" s="150" t="s">
        <v>6</v>
      </c>
      <c r="D152" s="150" t="s">
        <v>151</v>
      </c>
      <c r="E152" s="151" t="s">
        <v>2692</v>
      </c>
      <c r="F152" s="152" t="s">
        <v>2693</v>
      </c>
      <c r="G152" s="153" t="s">
        <v>159</v>
      </c>
      <c r="H152" s="154">
        <v>3</v>
      </c>
      <c r="I152" s="154">
        <v>5.5</v>
      </c>
      <c r="J152" s="154">
        <f t="shared" ref="J152:J175" si="20">ROUND(I152*H152,3)</f>
        <v>16.5</v>
      </c>
      <c r="K152" s="155"/>
      <c r="L152" s="29"/>
      <c r="M152" s="156"/>
      <c r="N152" s="157" t="s">
        <v>38</v>
      </c>
      <c r="O152" s="158">
        <v>4.6600000000000003E-2</v>
      </c>
      <c r="P152" s="158">
        <f t="shared" ref="P152:P175" si="21">O152*H152</f>
        <v>0.13980000000000001</v>
      </c>
      <c r="Q152" s="158">
        <v>1.3434300000000001E-3</v>
      </c>
      <c r="R152" s="158">
        <f t="shared" ref="R152:R175" si="22">Q152*H152</f>
        <v>4.0302900000000006E-3</v>
      </c>
      <c r="S152" s="158">
        <v>0</v>
      </c>
      <c r="T152" s="159">
        <f t="shared" ref="T152:T175" si="23">S152*H152</f>
        <v>0</v>
      </c>
      <c r="AR152" s="160" t="s">
        <v>155</v>
      </c>
      <c r="AT152" s="160" t="s">
        <v>151</v>
      </c>
      <c r="AU152" s="160" t="s">
        <v>85</v>
      </c>
      <c r="AY152" s="16" t="s">
        <v>149</v>
      </c>
      <c r="BE152" s="161">
        <f t="shared" ref="BE152:BE175" si="24">IF(N152="základná",J152,0)</f>
        <v>0</v>
      </c>
      <c r="BF152" s="161">
        <f t="shared" ref="BF152:BF175" si="25">IF(N152="znížená",J152,0)</f>
        <v>16.5</v>
      </c>
      <c r="BG152" s="161">
        <f t="shared" ref="BG152:BG175" si="26">IF(N152="zákl. prenesená",J152,0)</f>
        <v>0</v>
      </c>
      <c r="BH152" s="161">
        <f t="shared" ref="BH152:BH175" si="27">IF(N152="zníž. prenesená",J152,0)</f>
        <v>0</v>
      </c>
      <c r="BI152" s="161">
        <f t="shared" ref="BI152:BI175" si="28">IF(N152="nulová",J152,0)</f>
        <v>0</v>
      </c>
      <c r="BJ152" s="16" t="s">
        <v>85</v>
      </c>
      <c r="BK152" s="162">
        <f t="shared" ref="BK152:BK175" si="29">ROUND(I152*H152,3)</f>
        <v>16.5</v>
      </c>
      <c r="BL152" s="16" t="s">
        <v>155</v>
      </c>
      <c r="BM152" s="160" t="s">
        <v>2694</v>
      </c>
    </row>
    <row r="153" spans="2:65" s="28" customFormat="1" ht="24.15" customHeight="1">
      <c r="B153" s="149"/>
      <c r="C153" s="150" t="s">
        <v>247</v>
      </c>
      <c r="D153" s="150" t="s">
        <v>151</v>
      </c>
      <c r="E153" s="151" t="s">
        <v>2695</v>
      </c>
      <c r="F153" s="152" t="s">
        <v>2696</v>
      </c>
      <c r="G153" s="153" t="s">
        <v>159</v>
      </c>
      <c r="H153" s="154">
        <v>3</v>
      </c>
      <c r="I153" s="154">
        <v>0.87</v>
      </c>
      <c r="J153" s="154">
        <f t="shared" si="20"/>
        <v>2.61</v>
      </c>
      <c r="K153" s="155"/>
      <c r="L153" s="29"/>
      <c r="M153" s="156"/>
      <c r="N153" s="157" t="s">
        <v>38</v>
      </c>
      <c r="O153" s="158">
        <v>3.5000000000000003E-2</v>
      </c>
      <c r="P153" s="158">
        <f t="shared" si="21"/>
        <v>0.10500000000000001</v>
      </c>
      <c r="Q153" s="158">
        <v>7.9999999999999996E-6</v>
      </c>
      <c r="R153" s="158">
        <f t="shared" si="22"/>
        <v>2.4000000000000001E-5</v>
      </c>
      <c r="S153" s="158">
        <v>0</v>
      </c>
      <c r="T153" s="159">
        <f t="shared" si="23"/>
        <v>0</v>
      </c>
      <c r="AR153" s="160" t="s">
        <v>155</v>
      </c>
      <c r="AT153" s="160" t="s">
        <v>151</v>
      </c>
      <c r="AU153" s="160" t="s">
        <v>85</v>
      </c>
      <c r="AY153" s="16" t="s">
        <v>149</v>
      </c>
      <c r="BE153" s="161">
        <f t="shared" si="24"/>
        <v>0</v>
      </c>
      <c r="BF153" s="161">
        <f t="shared" si="25"/>
        <v>2.61</v>
      </c>
      <c r="BG153" s="161">
        <f t="shared" si="26"/>
        <v>0</v>
      </c>
      <c r="BH153" s="161">
        <f t="shared" si="27"/>
        <v>0</v>
      </c>
      <c r="BI153" s="161">
        <f t="shared" si="28"/>
        <v>0</v>
      </c>
      <c r="BJ153" s="16" t="s">
        <v>85</v>
      </c>
      <c r="BK153" s="162">
        <f t="shared" si="29"/>
        <v>2.61</v>
      </c>
      <c r="BL153" s="16" t="s">
        <v>155</v>
      </c>
      <c r="BM153" s="160" t="s">
        <v>2697</v>
      </c>
    </row>
    <row r="154" spans="2:65" s="28" customFormat="1" ht="24.15" customHeight="1">
      <c r="B154" s="149"/>
      <c r="C154" s="150" t="s">
        <v>252</v>
      </c>
      <c r="D154" s="150" t="s">
        <v>151</v>
      </c>
      <c r="E154" s="151" t="s">
        <v>2698</v>
      </c>
      <c r="F154" s="152" t="s">
        <v>2699</v>
      </c>
      <c r="G154" s="153" t="s">
        <v>159</v>
      </c>
      <c r="H154" s="154">
        <v>16</v>
      </c>
      <c r="I154" s="154">
        <v>13.49</v>
      </c>
      <c r="J154" s="154">
        <f t="shared" si="20"/>
        <v>215.84</v>
      </c>
      <c r="K154" s="155"/>
      <c r="L154" s="29"/>
      <c r="M154" s="156"/>
      <c r="N154" s="157" t="s">
        <v>38</v>
      </c>
      <c r="O154" s="158">
        <v>5.7299999999999997E-2</v>
      </c>
      <c r="P154" s="158">
        <f t="shared" si="21"/>
        <v>0.91679999999999995</v>
      </c>
      <c r="Q154" s="158">
        <v>2.1994499999999999E-3</v>
      </c>
      <c r="R154" s="158">
        <f t="shared" si="22"/>
        <v>3.5191199999999999E-2</v>
      </c>
      <c r="S154" s="158">
        <v>0</v>
      </c>
      <c r="T154" s="159">
        <f t="shared" si="23"/>
        <v>0</v>
      </c>
      <c r="AR154" s="160" t="s">
        <v>155</v>
      </c>
      <c r="AT154" s="160" t="s">
        <v>151</v>
      </c>
      <c r="AU154" s="160" t="s">
        <v>85</v>
      </c>
      <c r="AY154" s="16" t="s">
        <v>149</v>
      </c>
      <c r="BE154" s="161">
        <f t="shared" si="24"/>
        <v>0</v>
      </c>
      <c r="BF154" s="161">
        <f t="shared" si="25"/>
        <v>215.84</v>
      </c>
      <c r="BG154" s="161">
        <f t="shared" si="26"/>
        <v>0</v>
      </c>
      <c r="BH154" s="161">
        <f t="shared" si="27"/>
        <v>0</v>
      </c>
      <c r="BI154" s="161">
        <f t="shared" si="28"/>
        <v>0</v>
      </c>
      <c r="BJ154" s="16" t="s">
        <v>85</v>
      </c>
      <c r="BK154" s="162">
        <f t="shared" si="29"/>
        <v>215.84</v>
      </c>
      <c r="BL154" s="16" t="s">
        <v>155</v>
      </c>
      <c r="BM154" s="160" t="s">
        <v>2700</v>
      </c>
    </row>
    <row r="155" spans="2:65" s="28" customFormat="1" ht="24.15" customHeight="1">
      <c r="B155" s="149"/>
      <c r="C155" s="150" t="s">
        <v>256</v>
      </c>
      <c r="D155" s="150" t="s">
        <v>151</v>
      </c>
      <c r="E155" s="151" t="s">
        <v>2701</v>
      </c>
      <c r="F155" s="152" t="s">
        <v>2702</v>
      </c>
      <c r="G155" s="153" t="s">
        <v>159</v>
      </c>
      <c r="H155" s="154">
        <v>16</v>
      </c>
      <c r="I155" s="154">
        <v>1.05</v>
      </c>
      <c r="J155" s="154">
        <f t="shared" si="20"/>
        <v>16.8</v>
      </c>
      <c r="K155" s="155"/>
      <c r="L155" s="29"/>
      <c r="M155" s="156"/>
      <c r="N155" s="157" t="s">
        <v>38</v>
      </c>
      <c r="O155" s="158">
        <v>4.2999999999999997E-2</v>
      </c>
      <c r="P155" s="158">
        <f t="shared" si="21"/>
        <v>0.68799999999999994</v>
      </c>
      <c r="Q155" s="158">
        <v>1.0000000000000001E-5</v>
      </c>
      <c r="R155" s="158">
        <f t="shared" si="22"/>
        <v>1.6000000000000001E-4</v>
      </c>
      <c r="S155" s="158">
        <v>0</v>
      </c>
      <c r="T155" s="159">
        <f t="shared" si="23"/>
        <v>0</v>
      </c>
      <c r="AR155" s="160" t="s">
        <v>155</v>
      </c>
      <c r="AT155" s="160" t="s">
        <v>151</v>
      </c>
      <c r="AU155" s="160" t="s">
        <v>85</v>
      </c>
      <c r="AY155" s="16" t="s">
        <v>149</v>
      </c>
      <c r="BE155" s="161">
        <f t="shared" si="24"/>
        <v>0</v>
      </c>
      <c r="BF155" s="161">
        <f t="shared" si="25"/>
        <v>16.8</v>
      </c>
      <c r="BG155" s="161">
        <f t="shared" si="26"/>
        <v>0</v>
      </c>
      <c r="BH155" s="161">
        <f t="shared" si="27"/>
        <v>0</v>
      </c>
      <c r="BI155" s="161">
        <f t="shared" si="28"/>
        <v>0</v>
      </c>
      <c r="BJ155" s="16" t="s">
        <v>85</v>
      </c>
      <c r="BK155" s="162">
        <f t="shared" si="29"/>
        <v>16.8</v>
      </c>
      <c r="BL155" s="16" t="s">
        <v>155</v>
      </c>
      <c r="BM155" s="160" t="s">
        <v>2703</v>
      </c>
    </row>
    <row r="156" spans="2:65" s="28" customFormat="1" ht="24.15" customHeight="1">
      <c r="B156" s="149"/>
      <c r="C156" s="150" t="s">
        <v>260</v>
      </c>
      <c r="D156" s="150" t="s">
        <v>151</v>
      </c>
      <c r="E156" s="151" t="s">
        <v>2704</v>
      </c>
      <c r="F156" s="152" t="s">
        <v>2705</v>
      </c>
      <c r="G156" s="153" t="s">
        <v>159</v>
      </c>
      <c r="H156" s="154">
        <v>59</v>
      </c>
      <c r="I156" s="154">
        <v>20.07</v>
      </c>
      <c r="J156" s="154">
        <f t="shared" si="20"/>
        <v>1184.1300000000001</v>
      </c>
      <c r="K156" s="155"/>
      <c r="L156" s="29"/>
      <c r="M156" s="156"/>
      <c r="N156" s="157" t="s">
        <v>38</v>
      </c>
      <c r="O156" s="158">
        <v>6.2300000000000001E-2</v>
      </c>
      <c r="P156" s="158">
        <f t="shared" si="21"/>
        <v>3.6757</v>
      </c>
      <c r="Q156" s="158">
        <v>3.3968800000000001E-3</v>
      </c>
      <c r="R156" s="158">
        <f t="shared" si="22"/>
        <v>0.20041592</v>
      </c>
      <c r="S156" s="158">
        <v>0</v>
      </c>
      <c r="T156" s="159">
        <f t="shared" si="23"/>
        <v>0</v>
      </c>
      <c r="AR156" s="160" t="s">
        <v>155</v>
      </c>
      <c r="AT156" s="160" t="s">
        <v>151</v>
      </c>
      <c r="AU156" s="160" t="s">
        <v>85</v>
      </c>
      <c r="AY156" s="16" t="s">
        <v>149</v>
      </c>
      <c r="BE156" s="161">
        <f t="shared" si="24"/>
        <v>0</v>
      </c>
      <c r="BF156" s="161">
        <f t="shared" si="25"/>
        <v>1184.1300000000001</v>
      </c>
      <c r="BG156" s="161">
        <f t="shared" si="26"/>
        <v>0</v>
      </c>
      <c r="BH156" s="161">
        <f t="shared" si="27"/>
        <v>0</v>
      </c>
      <c r="BI156" s="161">
        <f t="shared" si="28"/>
        <v>0</v>
      </c>
      <c r="BJ156" s="16" t="s">
        <v>85</v>
      </c>
      <c r="BK156" s="162">
        <f t="shared" si="29"/>
        <v>1184.1300000000001</v>
      </c>
      <c r="BL156" s="16" t="s">
        <v>155</v>
      </c>
      <c r="BM156" s="160" t="s">
        <v>2706</v>
      </c>
    </row>
    <row r="157" spans="2:65" s="28" customFormat="1" ht="24.15" customHeight="1">
      <c r="B157" s="149"/>
      <c r="C157" s="150" t="s">
        <v>264</v>
      </c>
      <c r="D157" s="150" t="s">
        <v>151</v>
      </c>
      <c r="E157" s="151" t="s">
        <v>2707</v>
      </c>
      <c r="F157" s="152" t="s">
        <v>2708</v>
      </c>
      <c r="G157" s="153" t="s">
        <v>159</v>
      </c>
      <c r="H157" s="154">
        <v>59</v>
      </c>
      <c r="I157" s="154">
        <v>1.17</v>
      </c>
      <c r="J157" s="154">
        <f t="shared" si="20"/>
        <v>69.03</v>
      </c>
      <c r="K157" s="155"/>
      <c r="L157" s="29"/>
      <c r="M157" s="156"/>
      <c r="N157" s="157" t="s">
        <v>38</v>
      </c>
      <c r="O157" s="158">
        <v>4.7E-2</v>
      </c>
      <c r="P157" s="158">
        <f t="shared" si="21"/>
        <v>2.7730000000000001</v>
      </c>
      <c r="Q157" s="158">
        <v>1.4E-5</v>
      </c>
      <c r="R157" s="158">
        <f t="shared" si="22"/>
        <v>8.2600000000000002E-4</v>
      </c>
      <c r="S157" s="158">
        <v>0</v>
      </c>
      <c r="T157" s="159">
        <f t="shared" si="23"/>
        <v>0</v>
      </c>
      <c r="AR157" s="160" t="s">
        <v>155</v>
      </c>
      <c r="AT157" s="160" t="s">
        <v>151</v>
      </c>
      <c r="AU157" s="160" t="s">
        <v>85</v>
      </c>
      <c r="AY157" s="16" t="s">
        <v>149</v>
      </c>
      <c r="BE157" s="161">
        <f t="shared" si="24"/>
        <v>0</v>
      </c>
      <c r="BF157" s="161">
        <f t="shared" si="25"/>
        <v>69.03</v>
      </c>
      <c r="BG157" s="161">
        <f t="shared" si="26"/>
        <v>0</v>
      </c>
      <c r="BH157" s="161">
        <f t="shared" si="27"/>
        <v>0</v>
      </c>
      <c r="BI157" s="161">
        <f t="shared" si="28"/>
        <v>0</v>
      </c>
      <c r="BJ157" s="16" t="s">
        <v>85</v>
      </c>
      <c r="BK157" s="162">
        <f t="shared" si="29"/>
        <v>69.03</v>
      </c>
      <c r="BL157" s="16" t="s">
        <v>155</v>
      </c>
      <c r="BM157" s="160" t="s">
        <v>2709</v>
      </c>
    </row>
    <row r="158" spans="2:65" s="28" customFormat="1" ht="16.5" customHeight="1">
      <c r="B158" s="149"/>
      <c r="C158" s="150" t="s">
        <v>268</v>
      </c>
      <c r="D158" s="150" t="s">
        <v>151</v>
      </c>
      <c r="E158" s="151" t="s">
        <v>2710</v>
      </c>
      <c r="F158" s="152" t="s">
        <v>2711</v>
      </c>
      <c r="G158" s="153" t="s">
        <v>159</v>
      </c>
      <c r="H158" s="154">
        <v>75</v>
      </c>
      <c r="I158" s="154">
        <v>2.5</v>
      </c>
      <c r="J158" s="154">
        <f t="shared" si="20"/>
        <v>187.5</v>
      </c>
      <c r="K158" s="155"/>
      <c r="L158" s="29"/>
      <c r="M158" s="156"/>
      <c r="N158" s="157" t="s">
        <v>38</v>
      </c>
      <c r="O158" s="158">
        <v>7.0999999999999994E-2</v>
      </c>
      <c r="P158" s="158">
        <f t="shared" si="21"/>
        <v>5.3249999999999993</v>
      </c>
      <c r="Q158" s="158">
        <v>0</v>
      </c>
      <c r="R158" s="158">
        <f t="shared" si="22"/>
        <v>0</v>
      </c>
      <c r="S158" s="158">
        <v>0</v>
      </c>
      <c r="T158" s="159">
        <f t="shared" si="23"/>
        <v>0</v>
      </c>
      <c r="AR158" s="160" t="s">
        <v>155</v>
      </c>
      <c r="AT158" s="160" t="s">
        <v>151</v>
      </c>
      <c r="AU158" s="160" t="s">
        <v>85</v>
      </c>
      <c r="AY158" s="16" t="s">
        <v>149</v>
      </c>
      <c r="BE158" s="161">
        <f t="shared" si="24"/>
        <v>0</v>
      </c>
      <c r="BF158" s="161">
        <f t="shared" si="25"/>
        <v>187.5</v>
      </c>
      <c r="BG158" s="161">
        <f t="shared" si="26"/>
        <v>0</v>
      </c>
      <c r="BH158" s="161">
        <f t="shared" si="27"/>
        <v>0</v>
      </c>
      <c r="BI158" s="161">
        <f t="shared" si="28"/>
        <v>0</v>
      </c>
      <c r="BJ158" s="16" t="s">
        <v>85</v>
      </c>
      <c r="BK158" s="162">
        <f t="shared" si="29"/>
        <v>187.5</v>
      </c>
      <c r="BL158" s="16" t="s">
        <v>155</v>
      </c>
      <c r="BM158" s="160" t="s">
        <v>2712</v>
      </c>
    </row>
    <row r="159" spans="2:65" s="28" customFormat="1" ht="37.799999999999997" customHeight="1">
      <c r="B159" s="149"/>
      <c r="C159" s="150" t="s">
        <v>272</v>
      </c>
      <c r="D159" s="150" t="s">
        <v>151</v>
      </c>
      <c r="E159" s="151" t="s">
        <v>2713</v>
      </c>
      <c r="F159" s="152" t="s">
        <v>2714</v>
      </c>
      <c r="G159" s="153" t="s">
        <v>250</v>
      </c>
      <c r="H159" s="154">
        <v>4</v>
      </c>
      <c r="I159" s="154">
        <v>67.66</v>
      </c>
      <c r="J159" s="154">
        <f t="shared" si="20"/>
        <v>270.64</v>
      </c>
      <c r="K159" s="155"/>
      <c r="L159" s="29"/>
      <c r="M159" s="156"/>
      <c r="N159" s="157" t="s">
        <v>38</v>
      </c>
      <c r="O159" s="158">
        <v>2.2029999999999998</v>
      </c>
      <c r="P159" s="158">
        <f t="shared" si="21"/>
        <v>8.8119999999999994</v>
      </c>
      <c r="Q159" s="158">
        <v>0</v>
      </c>
      <c r="R159" s="158">
        <f t="shared" si="22"/>
        <v>0</v>
      </c>
      <c r="S159" s="158">
        <v>0</v>
      </c>
      <c r="T159" s="159">
        <f t="shared" si="23"/>
        <v>0</v>
      </c>
      <c r="AR159" s="160" t="s">
        <v>155</v>
      </c>
      <c r="AT159" s="160" t="s">
        <v>151</v>
      </c>
      <c r="AU159" s="160" t="s">
        <v>85</v>
      </c>
      <c r="AY159" s="16" t="s">
        <v>149</v>
      </c>
      <c r="BE159" s="161">
        <f t="shared" si="24"/>
        <v>0</v>
      </c>
      <c r="BF159" s="161">
        <f t="shared" si="25"/>
        <v>270.64</v>
      </c>
      <c r="BG159" s="161">
        <f t="shared" si="26"/>
        <v>0</v>
      </c>
      <c r="BH159" s="161">
        <f t="shared" si="27"/>
        <v>0</v>
      </c>
      <c r="BI159" s="161">
        <f t="shared" si="28"/>
        <v>0</v>
      </c>
      <c r="BJ159" s="16" t="s">
        <v>85</v>
      </c>
      <c r="BK159" s="162">
        <f t="shared" si="29"/>
        <v>270.64</v>
      </c>
      <c r="BL159" s="16" t="s">
        <v>155</v>
      </c>
      <c r="BM159" s="160" t="s">
        <v>2715</v>
      </c>
    </row>
    <row r="160" spans="2:65" s="28" customFormat="1" ht="24.15" customHeight="1">
      <c r="B160" s="149"/>
      <c r="C160" s="167" t="s">
        <v>276</v>
      </c>
      <c r="D160" s="167" t="s">
        <v>431</v>
      </c>
      <c r="E160" s="168" t="s">
        <v>2716</v>
      </c>
      <c r="F160" s="169" t="s">
        <v>2717</v>
      </c>
      <c r="G160" s="170" t="s">
        <v>250</v>
      </c>
      <c r="H160" s="171">
        <v>4</v>
      </c>
      <c r="I160" s="171">
        <v>347.32</v>
      </c>
      <c r="J160" s="171">
        <f t="shared" si="20"/>
        <v>1389.28</v>
      </c>
      <c r="K160" s="172"/>
      <c r="L160" s="173"/>
      <c r="M160" s="174"/>
      <c r="N160" s="175" t="s">
        <v>38</v>
      </c>
      <c r="O160" s="158">
        <v>0</v>
      </c>
      <c r="P160" s="158">
        <f t="shared" si="21"/>
        <v>0</v>
      </c>
      <c r="Q160" s="158">
        <v>2.2939999999999999E-2</v>
      </c>
      <c r="R160" s="158">
        <f t="shared" si="22"/>
        <v>9.1759999999999994E-2</v>
      </c>
      <c r="S160" s="158">
        <v>0</v>
      </c>
      <c r="T160" s="159">
        <f t="shared" si="23"/>
        <v>0</v>
      </c>
      <c r="AR160" s="160" t="s">
        <v>181</v>
      </c>
      <c r="AT160" s="160" t="s">
        <v>431</v>
      </c>
      <c r="AU160" s="160" t="s">
        <v>85</v>
      </c>
      <c r="AY160" s="16" t="s">
        <v>149</v>
      </c>
      <c r="BE160" s="161">
        <f t="shared" si="24"/>
        <v>0</v>
      </c>
      <c r="BF160" s="161">
        <f t="shared" si="25"/>
        <v>1389.28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6" t="s">
        <v>85</v>
      </c>
      <c r="BK160" s="162">
        <f t="shared" si="29"/>
        <v>1389.28</v>
      </c>
      <c r="BL160" s="16" t="s">
        <v>155</v>
      </c>
      <c r="BM160" s="160" t="s">
        <v>2718</v>
      </c>
    </row>
    <row r="161" spans="2:65" s="28" customFormat="1" ht="24.15" customHeight="1">
      <c r="B161" s="149"/>
      <c r="C161" s="167" t="s">
        <v>280</v>
      </c>
      <c r="D161" s="167" t="s">
        <v>431</v>
      </c>
      <c r="E161" s="168" t="s">
        <v>2719</v>
      </c>
      <c r="F161" s="169" t="s">
        <v>2720</v>
      </c>
      <c r="G161" s="170" t="s">
        <v>250</v>
      </c>
      <c r="H161" s="171">
        <v>2</v>
      </c>
      <c r="I161" s="171">
        <v>526.92999999999995</v>
      </c>
      <c r="J161" s="171">
        <f t="shared" si="20"/>
        <v>1053.8599999999999</v>
      </c>
      <c r="K161" s="172"/>
      <c r="L161" s="173"/>
      <c r="M161" s="174"/>
      <c r="N161" s="175" t="s">
        <v>38</v>
      </c>
      <c r="O161" s="158">
        <v>0</v>
      </c>
      <c r="P161" s="158">
        <f t="shared" si="21"/>
        <v>0</v>
      </c>
      <c r="Q161" s="158">
        <v>4.8439999999999997E-2</v>
      </c>
      <c r="R161" s="158">
        <f t="shared" si="22"/>
        <v>9.6879999999999994E-2</v>
      </c>
      <c r="S161" s="158">
        <v>0</v>
      </c>
      <c r="T161" s="159">
        <f t="shared" si="23"/>
        <v>0</v>
      </c>
      <c r="AR161" s="160" t="s">
        <v>181</v>
      </c>
      <c r="AT161" s="160" t="s">
        <v>431</v>
      </c>
      <c r="AU161" s="160" t="s">
        <v>85</v>
      </c>
      <c r="AY161" s="16" t="s">
        <v>149</v>
      </c>
      <c r="BE161" s="161">
        <f t="shared" si="24"/>
        <v>0</v>
      </c>
      <c r="BF161" s="161">
        <f t="shared" si="25"/>
        <v>1053.8599999999999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6" t="s">
        <v>85</v>
      </c>
      <c r="BK161" s="162">
        <f t="shared" si="29"/>
        <v>1053.8599999999999</v>
      </c>
      <c r="BL161" s="16" t="s">
        <v>155</v>
      </c>
      <c r="BM161" s="160" t="s">
        <v>2721</v>
      </c>
    </row>
    <row r="162" spans="2:65" s="28" customFormat="1" ht="24.15" customHeight="1">
      <c r="B162" s="149"/>
      <c r="C162" s="167" t="s">
        <v>284</v>
      </c>
      <c r="D162" s="167" t="s">
        <v>431</v>
      </c>
      <c r="E162" s="168" t="s">
        <v>2722</v>
      </c>
      <c r="F162" s="169" t="s">
        <v>2723</v>
      </c>
      <c r="G162" s="170" t="s">
        <v>250</v>
      </c>
      <c r="H162" s="171">
        <v>4</v>
      </c>
      <c r="I162" s="171">
        <v>28.18</v>
      </c>
      <c r="J162" s="171">
        <f t="shared" si="20"/>
        <v>112.72</v>
      </c>
      <c r="K162" s="172"/>
      <c r="L162" s="173"/>
      <c r="M162" s="174"/>
      <c r="N162" s="175" t="s">
        <v>38</v>
      </c>
      <c r="O162" s="158">
        <v>0</v>
      </c>
      <c r="P162" s="158">
        <f t="shared" si="21"/>
        <v>0</v>
      </c>
      <c r="Q162" s="158">
        <v>1.75E-3</v>
      </c>
      <c r="R162" s="158">
        <f t="shared" si="22"/>
        <v>7.0000000000000001E-3</v>
      </c>
      <c r="S162" s="158">
        <v>0</v>
      </c>
      <c r="T162" s="159">
        <f t="shared" si="23"/>
        <v>0</v>
      </c>
      <c r="AR162" s="160" t="s">
        <v>181</v>
      </c>
      <c r="AT162" s="160" t="s">
        <v>431</v>
      </c>
      <c r="AU162" s="160" t="s">
        <v>85</v>
      </c>
      <c r="AY162" s="16" t="s">
        <v>149</v>
      </c>
      <c r="BE162" s="161">
        <f t="shared" si="24"/>
        <v>0</v>
      </c>
      <c r="BF162" s="161">
        <f t="shared" si="25"/>
        <v>112.72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6" t="s">
        <v>85</v>
      </c>
      <c r="BK162" s="162">
        <f t="shared" si="29"/>
        <v>112.72</v>
      </c>
      <c r="BL162" s="16" t="s">
        <v>155</v>
      </c>
      <c r="BM162" s="160" t="s">
        <v>2724</v>
      </c>
    </row>
    <row r="163" spans="2:65" s="28" customFormat="1" ht="24.15" customHeight="1">
      <c r="B163" s="149"/>
      <c r="C163" s="167" t="s">
        <v>288</v>
      </c>
      <c r="D163" s="167" t="s">
        <v>431</v>
      </c>
      <c r="E163" s="168" t="s">
        <v>2725</v>
      </c>
      <c r="F163" s="169" t="s">
        <v>2726</v>
      </c>
      <c r="G163" s="170" t="s">
        <v>250</v>
      </c>
      <c r="H163" s="171">
        <v>4</v>
      </c>
      <c r="I163" s="171">
        <v>75.819999999999993</v>
      </c>
      <c r="J163" s="171">
        <f t="shared" si="20"/>
        <v>303.27999999999997</v>
      </c>
      <c r="K163" s="172"/>
      <c r="L163" s="173"/>
      <c r="M163" s="174"/>
      <c r="N163" s="175" t="s">
        <v>38</v>
      </c>
      <c r="O163" s="158">
        <v>0</v>
      </c>
      <c r="P163" s="158">
        <f t="shared" si="21"/>
        <v>0</v>
      </c>
      <c r="Q163" s="158">
        <v>0.15229999999999999</v>
      </c>
      <c r="R163" s="158">
        <f t="shared" si="22"/>
        <v>0.60919999999999996</v>
      </c>
      <c r="S163" s="158">
        <v>0</v>
      </c>
      <c r="T163" s="159">
        <f t="shared" si="23"/>
        <v>0</v>
      </c>
      <c r="AR163" s="160" t="s">
        <v>181</v>
      </c>
      <c r="AT163" s="160" t="s">
        <v>431</v>
      </c>
      <c r="AU163" s="160" t="s">
        <v>85</v>
      </c>
      <c r="AY163" s="16" t="s">
        <v>149</v>
      </c>
      <c r="BE163" s="161">
        <f t="shared" si="24"/>
        <v>0</v>
      </c>
      <c r="BF163" s="161">
        <f t="shared" si="25"/>
        <v>303.27999999999997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6" t="s">
        <v>85</v>
      </c>
      <c r="BK163" s="162">
        <f t="shared" si="29"/>
        <v>303.27999999999997</v>
      </c>
      <c r="BL163" s="16" t="s">
        <v>155</v>
      </c>
      <c r="BM163" s="160" t="s">
        <v>2727</v>
      </c>
    </row>
    <row r="164" spans="2:65" s="28" customFormat="1" ht="16.5" customHeight="1">
      <c r="B164" s="149"/>
      <c r="C164" s="167" t="s">
        <v>292</v>
      </c>
      <c r="D164" s="167" t="s">
        <v>431</v>
      </c>
      <c r="E164" s="168" t="s">
        <v>2728</v>
      </c>
      <c r="F164" s="169" t="s">
        <v>2729</v>
      </c>
      <c r="G164" s="170" t="s">
        <v>250</v>
      </c>
      <c r="H164" s="171">
        <v>4</v>
      </c>
      <c r="I164" s="171">
        <v>371.31</v>
      </c>
      <c r="J164" s="171">
        <f t="shared" si="20"/>
        <v>1485.24</v>
      </c>
      <c r="K164" s="172"/>
      <c r="L164" s="173"/>
      <c r="M164" s="174"/>
      <c r="N164" s="175" t="s">
        <v>38</v>
      </c>
      <c r="O164" s="158">
        <v>0</v>
      </c>
      <c r="P164" s="158">
        <f t="shared" si="21"/>
        <v>0</v>
      </c>
      <c r="Q164" s="158">
        <v>8.6400000000000005E-2</v>
      </c>
      <c r="R164" s="158">
        <f t="shared" si="22"/>
        <v>0.34560000000000002</v>
      </c>
      <c r="S164" s="158">
        <v>0</v>
      </c>
      <c r="T164" s="159">
        <f t="shared" si="23"/>
        <v>0</v>
      </c>
      <c r="AR164" s="160" t="s">
        <v>181</v>
      </c>
      <c r="AT164" s="160" t="s">
        <v>431</v>
      </c>
      <c r="AU164" s="160" t="s">
        <v>85</v>
      </c>
      <c r="AY164" s="16" t="s">
        <v>149</v>
      </c>
      <c r="BE164" s="161">
        <f t="shared" si="24"/>
        <v>0</v>
      </c>
      <c r="BF164" s="161">
        <f t="shared" si="25"/>
        <v>1485.24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6" t="s">
        <v>85</v>
      </c>
      <c r="BK164" s="162">
        <f t="shared" si="29"/>
        <v>1485.24</v>
      </c>
      <c r="BL164" s="16" t="s">
        <v>155</v>
      </c>
      <c r="BM164" s="160" t="s">
        <v>2730</v>
      </c>
    </row>
    <row r="165" spans="2:65" s="28" customFormat="1" ht="21.75" customHeight="1">
      <c r="B165" s="149"/>
      <c r="C165" s="150" t="s">
        <v>296</v>
      </c>
      <c r="D165" s="150" t="s">
        <v>151</v>
      </c>
      <c r="E165" s="151" t="s">
        <v>2731</v>
      </c>
      <c r="F165" s="152" t="s">
        <v>2732</v>
      </c>
      <c r="G165" s="153" t="s">
        <v>250</v>
      </c>
      <c r="H165" s="154">
        <v>2</v>
      </c>
      <c r="I165" s="154">
        <v>450</v>
      </c>
      <c r="J165" s="154">
        <f t="shared" si="20"/>
        <v>900</v>
      </c>
      <c r="K165" s="155"/>
      <c r="L165" s="29"/>
      <c r="M165" s="156"/>
      <c r="N165" s="157" t="s">
        <v>38</v>
      </c>
      <c r="O165" s="158">
        <v>1.8380000000000001</v>
      </c>
      <c r="P165" s="158">
        <f t="shared" si="21"/>
        <v>3.6760000000000002</v>
      </c>
      <c r="Q165" s="158">
        <v>3.3E-3</v>
      </c>
      <c r="R165" s="158">
        <f t="shared" si="22"/>
        <v>6.6E-3</v>
      </c>
      <c r="S165" s="158">
        <v>0</v>
      </c>
      <c r="T165" s="159">
        <f t="shared" si="23"/>
        <v>0</v>
      </c>
      <c r="AR165" s="160" t="s">
        <v>155</v>
      </c>
      <c r="AT165" s="160" t="s">
        <v>151</v>
      </c>
      <c r="AU165" s="160" t="s">
        <v>85</v>
      </c>
      <c r="AY165" s="16" t="s">
        <v>149</v>
      </c>
      <c r="BE165" s="161">
        <f t="shared" si="24"/>
        <v>0</v>
      </c>
      <c r="BF165" s="161">
        <f t="shared" si="25"/>
        <v>900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6" t="s">
        <v>85</v>
      </c>
      <c r="BK165" s="162">
        <f t="shared" si="29"/>
        <v>900</v>
      </c>
      <c r="BL165" s="16" t="s">
        <v>155</v>
      </c>
      <c r="BM165" s="160" t="s">
        <v>2733</v>
      </c>
    </row>
    <row r="166" spans="2:65" s="28" customFormat="1" ht="24.15" customHeight="1">
      <c r="B166" s="149"/>
      <c r="C166" s="167" t="s">
        <v>300</v>
      </c>
      <c r="D166" s="167" t="s">
        <v>431</v>
      </c>
      <c r="E166" s="168" t="s">
        <v>2734</v>
      </c>
      <c r="F166" s="169" t="s">
        <v>2735</v>
      </c>
      <c r="G166" s="170" t="s">
        <v>250</v>
      </c>
      <c r="H166" s="171">
        <v>2</v>
      </c>
      <c r="I166" s="171">
        <v>271.86</v>
      </c>
      <c r="J166" s="171">
        <f t="shared" si="20"/>
        <v>543.72</v>
      </c>
      <c r="K166" s="172"/>
      <c r="L166" s="173"/>
      <c r="M166" s="174"/>
      <c r="N166" s="175" t="s">
        <v>38</v>
      </c>
      <c r="O166" s="158">
        <v>0</v>
      </c>
      <c r="P166" s="158">
        <f t="shared" si="21"/>
        <v>0</v>
      </c>
      <c r="Q166" s="158">
        <v>0</v>
      </c>
      <c r="R166" s="158">
        <f t="shared" si="22"/>
        <v>0</v>
      </c>
      <c r="S166" s="158">
        <v>0</v>
      </c>
      <c r="T166" s="159">
        <f t="shared" si="23"/>
        <v>0</v>
      </c>
      <c r="AR166" s="160" t="s">
        <v>181</v>
      </c>
      <c r="AT166" s="160" t="s">
        <v>431</v>
      </c>
      <c r="AU166" s="160" t="s">
        <v>85</v>
      </c>
      <c r="AY166" s="16" t="s">
        <v>149</v>
      </c>
      <c r="BE166" s="161">
        <f t="shared" si="24"/>
        <v>0</v>
      </c>
      <c r="BF166" s="161">
        <f t="shared" si="25"/>
        <v>543.72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6" t="s">
        <v>85</v>
      </c>
      <c r="BK166" s="162">
        <f t="shared" si="29"/>
        <v>543.72</v>
      </c>
      <c r="BL166" s="16" t="s">
        <v>155</v>
      </c>
      <c r="BM166" s="160" t="s">
        <v>2736</v>
      </c>
    </row>
    <row r="167" spans="2:65" s="28" customFormat="1" ht="16.5" customHeight="1">
      <c r="B167" s="149"/>
      <c r="C167" s="167" t="s">
        <v>304</v>
      </c>
      <c r="D167" s="167" t="s">
        <v>431</v>
      </c>
      <c r="E167" s="168" t="s">
        <v>2737</v>
      </c>
      <c r="F167" s="169" t="s">
        <v>2738</v>
      </c>
      <c r="G167" s="170" t="s">
        <v>250</v>
      </c>
      <c r="H167" s="171">
        <v>2</v>
      </c>
      <c r="I167" s="171">
        <v>66.06</v>
      </c>
      <c r="J167" s="171">
        <f t="shared" si="20"/>
        <v>132.12</v>
      </c>
      <c r="K167" s="172"/>
      <c r="L167" s="173"/>
      <c r="M167" s="174"/>
      <c r="N167" s="175" t="s">
        <v>38</v>
      </c>
      <c r="O167" s="158">
        <v>0</v>
      </c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AR167" s="160" t="s">
        <v>181</v>
      </c>
      <c r="AT167" s="160" t="s">
        <v>431</v>
      </c>
      <c r="AU167" s="160" t="s">
        <v>85</v>
      </c>
      <c r="AY167" s="16" t="s">
        <v>149</v>
      </c>
      <c r="BE167" s="161">
        <f t="shared" si="24"/>
        <v>0</v>
      </c>
      <c r="BF167" s="161">
        <f t="shared" si="25"/>
        <v>132.12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6" t="s">
        <v>85</v>
      </c>
      <c r="BK167" s="162">
        <f t="shared" si="29"/>
        <v>132.12</v>
      </c>
      <c r="BL167" s="16" t="s">
        <v>155</v>
      </c>
      <c r="BM167" s="160" t="s">
        <v>2739</v>
      </c>
    </row>
    <row r="168" spans="2:65" s="28" customFormat="1" ht="16.5" customHeight="1">
      <c r="B168" s="149"/>
      <c r="C168" s="167" t="s">
        <v>308</v>
      </c>
      <c r="D168" s="167" t="s">
        <v>431</v>
      </c>
      <c r="E168" s="168" t="s">
        <v>2740</v>
      </c>
      <c r="F168" s="169" t="s">
        <v>2741</v>
      </c>
      <c r="G168" s="170" t="s">
        <v>250</v>
      </c>
      <c r="H168" s="171">
        <v>5</v>
      </c>
      <c r="I168" s="171">
        <v>40</v>
      </c>
      <c r="J168" s="171">
        <f t="shared" si="20"/>
        <v>200</v>
      </c>
      <c r="K168" s="172"/>
      <c r="L168" s="173"/>
      <c r="M168" s="174"/>
      <c r="N168" s="175" t="s">
        <v>38</v>
      </c>
      <c r="O168" s="158">
        <v>0</v>
      </c>
      <c r="P168" s="158">
        <f t="shared" si="21"/>
        <v>0</v>
      </c>
      <c r="Q168" s="158">
        <v>0</v>
      </c>
      <c r="R168" s="158">
        <f t="shared" si="22"/>
        <v>0</v>
      </c>
      <c r="S168" s="158">
        <v>0</v>
      </c>
      <c r="T168" s="159">
        <f t="shared" si="23"/>
        <v>0</v>
      </c>
      <c r="AR168" s="160" t="s">
        <v>181</v>
      </c>
      <c r="AT168" s="160" t="s">
        <v>431</v>
      </c>
      <c r="AU168" s="160" t="s">
        <v>85</v>
      </c>
      <c r="AY168" s="16" t="s">
        <v>149</v>
      </c>
      <c r="BE168" s="161">
        <f t="shared" si="24"/>
        <v>0</v>
      </c>
      <c r="BF168" s="161">
        <f t="shared" si="25"/>
        <v>200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6" t="s">
        <v>85</v>
      </c>
      <c r="BK168" s="162">
        <f t="shared" si="29"/>
        <v>200</v>
      </c>
      <c r="BL168" s="16" t="s">
        <v>155</v>
      </c>
      <c r="BM168" s="160" t="s">
        <v>2742</v>
      </c>
    </row>
    <row r="169" spans="2:65" s="28" customFormat="1" ht="16.5" customHeight="1">
      <c r="B169" s="149"/>
      <c r="C169" s="167" t="s">
        <v>312</v>
      </c>
      <c r="D169" s="167" t="s">
        <v>431</v>
      </c>
      <c r="E169" s="168" t="s">
        <v>2743</v>
      </c>
      <c r="F169" s="169" t="s">
        <v>2744</v>
      </c>
      <c r="G169" s="170" t="s">
        <v>250</v>
      </c>
      <c r="H169" s="171">
        <v>2</v>
      </c>
      <c r="I169" s="171">
        <v>12</v>
      </c>
      <c r="J169" s="171">
        <f t="shared" si="20"/>
        <v>24</v>
      </c>
      <c r="K169" s="172"/>
      <c r="L169" s="173"/>
      <c r="M169" s="174"/>
      <c r="N169" s="175" t="s">
        <v>38</v>
      </c>
      <c r="O169" s="158">
        <v>0</v>
      </c>
      <c r="P169" s="158">
        <f t="shared" si="21"/>
        <v>0</v>
      </c>
      <c r="Q169" s="158">
        <v>0</v>
      </c>
      <c r="R169" s="158">
        <f t="shared" si="22"/>
        <v>0</v>
      </c>
      <c r="S169" s="158">
        <v>0</v>
      </c>
      <c r="T169" s="159">
        <f t="shared" si="23"/>
        <v>0</v>
      </c>
      <c r="AR169" s="160" t="s">
        <v>181</v>
      </c>
      <c r="AT169" s="160" t="s">
        <v>431</v>
      </c>
      <c r="AU169" s="160" t="s">
        <v>85</v>
      </c>
      <c r="AY169" s="16" t="s">
        <v>149</v>
      </c>
      <c r="BE169" s="161">
        <f t="shared" si="24"/>
        <v>0</v>
      </c>
      <c r="BF169" s="161">
        <f t="shared" si="25"/>
        <v>24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6" t="s">
        <v>85</v>
      </c>
      <c r="BK169" s="162">
        <f t="shared" si="29"/>
        <v>24</v>
      </c>
      <c r="BL169" s="16" t="s">
        <v>155</v>
      </c>
      <c r="BM169" s="160" t="s">
        <v>2745</v>
      </c>
    </row>
    <row r="170" spans="2:65" s="28" customFormat="1" ht="16.5" customHeight="1">
      <c r="B170" s="149"/>
      <c r="C170" s="167" t="s">
        <v>316</v>
      </c>
      <c r="D170" s="167" t="s">
        <v>431</v>
      </c>
      <c r="E170" s="168" t="s">
        <v>2746</v>
      </c>
      <c r="F170" s="169" t="s">
        <v>2747</v>
      </c>
      <c r="G170" s="170" t="s">
        <v>250</v>
      </c>
      <c r="H170" s="171">
        <v>1</v>
      </c>
      <c r="I170" s="171">
        <v>12</v>
      </c>
      <c r="J170" s="171">
        <f t="shared" si="20"/>
        <v>12</v>
      </c>
      <c r="K170" s="172"/>
      <c r="L170" s="173"/>
      <c r="M170" s="174"/>
      <c r="N170" s="175" t="s">
        <v>38</v>
      </c>
      <c r="O170" s="158">
        <v>0</v>
      </c>
      <c r="P170" s="158">
        <f t="shared" si="21"/>
        <v>0</v>
      </c>
      <c r="Q170" s="158">
        <v>0</v>
      </c>
      <c r="R170" s="158">
        <f t="shared" si="22"/>
        <v>0</v>
      </c>
      <c r="S170" s="158">
        <v>0</v>
      </c>
      <c r="T170" s="159">
        <f t="shared" si="23"/>
        <v>0</v>
      </c>
      <c r="AR170" s="160" t="s">
        <v>181</v>
      </c>
      <c r="AT170" s="160" t="s">
        <v>431</v>
      </c>
      <c r="AU170" s="160" t="s">
        <v>85</v>
      </c>
      <c r="AY170" s="16" t="s">
        <v>149</v>
      </c>
      <c r="BE170" s="161">
        <f t="shared" si="24"/>
        <v>0</v>
      </c>
      <c r="BF170" s="161">
        <f t="shared" si="25"/>
        <v>12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6" t="s">
        <v>85</v>
      </c>
      <c r="BK170" s="162">
        <f t="shared" si="29"/>
        <v>12</v>
      </c>
      <c r="BL170" s="16" t="s">
        <v>155</v>
      </c>
      <c r="BM170" s="160" t="s">
        <v>2748</v>
      </c>
    </row>
    <row r="171" spans="2:65" s="28" customFormat="1" ht="24.15" customHeight="1">
      <c r="B171" s="149"/>
      <c r="C171" s="167" t="s">
        <v>320</v>
      </c>
      <c r="D171" s="167" t="s">
        <v>431</v>
      </c>
      <c r="E171" s="168" t="s">
        <v>2749</v>
      </c>
      <c r="F171" s="169" t="s">
        <v>2750</v>
      </c>
      <c r="G171" s="170" t="s">
        <v>250</v>
      </c>
      <c r="H171" s="171">
        <v>2</v>
      </c>
      <c r="I171" s="171">
        <v>9.9600000000000009</v>
      </c>
      <c r="J171" s="171">
        <f t="shared" si="20"/>
        <v>19.920000000000002</v>
      </c>
      <c r="K171" s="172"/>
      <c r="L171" s="173"/>
      <c r="M171" s="174"/>
      <c r="N171" s="175" t="s">
        <v>38</v>
      </c>
      <c r="O171" s="158">
        <v>0</v>
      </c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AR171" s="160" t="s">
        <v>181</v>
      </c>
      <c r="AT171" s="160" t="s">
        <v>431</v>
      </c>
      <c r="AU171" s="160" t="s">
        <v>85</v>
      </c>
      <c r="AY171" s="16" t="s">
        <v>149</v>
      </c>
      <c r="BE171" s="161">
        <f t="shared" si="24"/>
        <v>0</v>
      </c>
      <c r="BF171" s="161">
        <f t="shared" si="25"/>
        <v>19.920000000000002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6" t="s">
        <v>85</v>
      </c>
      <c r="BK171" s="162">
        <f t="shared" si="29"/>
        <v>19.920000000000002</v>
      </c>
      <c r="BL171" s="16" t="s">
        <v>155</v>
      </c>
      <c r="BM171" s="160" t="s">
        <v>2751</v>
      </c>
    </row>
    <row r="172" spans="2:65" s="28" customFormat="1" ht="24.15" customHeight="1">
      <c r="B172" s="149"/>
      <c r="C172" s="150" t="s">
        <v>324</v>
      </c>
      <c r="D172" s="150" t="s">
        <v>151</v>
      </c>
      <c r="E172" s="151" t="s">
        <v>2752</v>
      </c>
      <c r="F172" s="152" t="s">
        <v>2753</v>
      </c>
      <c r="G172" s="153" t="s">
        <v>250</v>
      </c>
      <c r="H172" s="154">
        <v>2</v>
      </c>
      <c r="I172" s="154">
        <v>13.52</v>
      </c>
      <c r="J172" s="154">
        <f t="shared" si="20"/>
        <v>27.04</v>
      </c>
      <c r="K172" s="155"/>
      <c r="L172" s="29"/>
      <c r="M172" s="156"/>
      <c r="N172" s="157" t="s">
        <v>38</v>
      </c>
      <c r="O172" s="158">
        <v>0.64300000000000002</v>
      </c>
      <c r="P172" s="158">
        <f t="shared" si="21"/>
        <v>1.286</v>
      </c>
      <c r="Q172" s="158">
        <v>4.1999999999999997E-3</v>
      </c>
      <c r="R172" s="158">
        <f t="shared" si="22"/>
        <v>8.3999999999999995E-3</v>
      </c>
      <c r="S172" s="158">
        <v>0</v>
      </c>
      <c r="T172" s="159">
        <f t="shared" si="23"/>
        <v>0</v>
      </c>
      <c r="AR172" s="160" t="s">
        <v>155</v>
      </c>
      <c r="AT172" s="160" t="s">
        <v>151</v>
      </c>
      <c r="AU172" s="160" t="s">
        <v>85</v>
      </c>
      <c r="AY172" s="16" t="s">
        <v>149</v>
      </c>
      <c r="BE172" s="161">
        <f t="shared" si="24"/>
        <v>0</v>
      </c>
      <c r="BF172" s="161">
        <f t="shared" si="25"/>
        <v>27.04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6" t="s">
        <v>85</v>
      </c>
      <c r="BK172" s="162">
        <f t="shared" si="29"/>
        <v>27.04</v>
      </c>
      <c r="BL172" s="16" t="s">
        <v>155</v>
      </c>
      <c r="BM172" s="160" t="s">
        <v>2754</v>
      </c>
    </row>
    <row r="173" spans="2:65" s="28" customFormat="1" ht="16.5" customHeight="1">
      <c r="B173" s="149"/>
      <c r="C173" s="167" t="s">
        <v>328</v>
      </c>
      <c r="D173" s="167" t="s">
        <v>431</v>
      </c>
      <c r="E173" s="168" t="s">
        <v>2685</v>
      </c>
      <c r="F173" s="169" t="s">
        <v>2686</v>
      </c>
      <c r="G173" s="170" t="s">
        <v>250</v>
      </c>
      <c r="H173" s="171">
        <v>2</v>
      </c>
      <c r="I173" s="171">
        <v>110</v>
      </c>
      <c r="J173" s="171">
        <f t="shared" si="20"/>
        <v>220</v>
      </c>
      <c r="K173" s="172"/>
      <c r="L173" s="173"/>
      <c r="M173" s="174"/>
      <c r="N173" s="175" t="s">
        <v>38</v>
      </c>
      <c r="O173" s="158">
        <v>0</v>
      </c>
      <c r="P173" s="158">
        <f t="shared" si="21"/>
        <v>0</v>
      </c>
      <c r="Q173" s="158">
        <v>0</v>
      </c>
      <c r="R173" s="158">
        <f t="shared" si="22"/>
        <v>0</v>
      </c>
      <c r="S173" s="158">
        <v>0</v>
      </c>
      <c r="T173" s="159">
        <f t="shared" si="23"/>
        <v>0</v>
      </c>
      <c r="AR173" s="160" t="s">
        <v>181</v>
      </c>
      <c r="AT173" s="160" t="s">
        <v>431</v>
      </c>
      <c r="AU173" s="160" t="s">
        <v>85</v>
      </c>
      <c r="AY173" s="16" t="s">
        <v>149</v>
      </c>
      <c r="BE173" s="161">
        <f t="shared" si="24"/>
        <v>0</v>
      </c>
      <c r="BF173" s="161">
        <f t="shared" si="25"/>
        <v>220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6" t="s">
        <v>85</v>
      </c>
      <c r="BK173" s="162">
        <f t="shared" si="29"/>
        <v>220</v>
      </c>
      <c r="BL173" s="16" t="s">
        <v>155</v>
      </c>
      <c r="BM173" s="160" t="s">
        <v>2755</v>
      </c>
    </row>
    <row r="174" spans="2:65" s="28" customFormat="1" ht="24.15" customHeight="1">
      <c r="B174" s="149"/>
      <c r="C174" s="150" t="s">
        <v>332</v>
      </c>
      <c r="D174" s="150" t="s">
        <v>151</v>
      </c>
      <c r="E174" s="151" t="s">
        <v>2756</v>
      </c>
      <c r="F174" s="152" t="s">
        <v>2757</v>
      </c>
      <c r="G174" s="153" t="s">
        <v>159</v>
      </c>
      <c r="H174" s="154">
        <v>75</v>
      </c>
      <c r="I174" s="154">
        <v>1.06</v>
      </c>
      <c r="J174" s="154">
        <f t="shared" si="20"/>
        <v>79.5</v>
      </c>
      <c r="K174" s="155"/>
      <c r="L174" s="29"/>
      <c r="M174" s="156"/>
      <c r="N174" s="157" t="s">
        <v>38</v>
      </c>
      <c r="O174" s="158">
        <v>5.2499999999999998E-2</v>
      </c>
      <c r="P174" s="158">
        <f t="shared" si="21"/>
        <v>3.9375</v>
      </c>
      <c r="Q174" s="158">
        <v>1E-4</v>
      </c>
      <c r="R174" s="158">
        <f t="shared" si="22"/>
        <v>7.5000000000000006E-3</v>
      </c>
      <c r="S174" s="158">
        <v>0</v>
      </c>
      <c r="T174" s="159">
        <f t="shared" si="23"/>
        <v>0</v>
      </c>
      <c r="AR174" s="160" t="s">
        <v>155</v>
      </c>
      <c r="AT174" s="160" t="s">
        <v>151</v>
      </c>
      <c r="AU174" s="160" t="s">
        <v>85</v>
      </c>
      <c r="AY174" s="16" t="s">
        <v>149</v>
      </c>
      <c r="BE174" s="161">
        <f t="shared" si="24"/>
        <v>0</v>
      </c>
      <c r="BF174" s="161">
        <f t="shared" si="25"/>
        <v>79.5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6" t="s">
        <v>85</v>
      </c>
      <c r="BK174" s="162">
        <f t="shared" si="29"/>
        <v>79.5</v>
      </c>
      <c r="BL174" s="16" t="s">
        <v>155</v>
      </c>
      <c r="BM174" s="160" t="s">
        <v>2758</v>
      </c>
    </row>
    <row r="175" spans="2:65" s="28" customFormat="1" ht="24.15" customHeight="1">
      <c r="B175" s="149"/>
      <c r="C175" s="150" t="s">
        <v>336</v>
      </c>
      <c r="D175" s="150" t="s">
        <v>151</v>
      </c>
      <c r="E175" s="151" t="s">
        <v>2759</v>
      </c>
      <c r="F175" s="152" t="s">
        <v>2760</v>
      </c>
      <c r="G175" s="153" t="s">
        <v>1250</v>
      </c>
      <c r="H175" s="154">
        <v>2</v>
      </c>
      <c r="I175" s="154">
        <v>150</v>
      </c>
      <c r="J175" s="154">
        <f t="shared" si="20"/>
        <v>300</v>
      </c>
      <c r="K175" s="155"/>
      <c r="L175" s="29"/>
      <c r="M175" s="156"/>
      <c r="N175" s="157" t="s">
        <v>38</v>
      </c>
      <c r="O175" s="158">
        <v>5.55</v>
      </c>
      <c r="P175" s="158">
        <f t="shared" si="21"/>
        <v>11.1</v>
      </c>
      <c r="Q175" s="158">
        <v>4.8999999999999998E-3</v>
      </c>
      <c r="R175" s="158">
        <f t="shared" si="22"/>
        <v>9.7999999999999997E-3</v>
      </c>
      <c r="S175" s="158">
        <v>0</v>
      </c>
      <c r="T175" s="159">
        <f t="shared" si="23"/>
        <v>0</v>
      </c>
      <c r="AR175" s="160" t="s">
        <v>155</v>
      </c>
      <c r="AT175" s="160" t="s">
        <v>151</v>
      </c>
      <c r="AU175" s="160" t="s">
        <v>85</v>
      </c>
      <c r="AY175" s="16" t="s">
        <v>149</v>
      </c>
      <c r="BE175" s="161">
        <f t="shared" si="24"/>
        <v>0</v>
      </c>
      <c r="BF175" s="161">
        <f t="shared" si="25"/>
        <v>300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6" t="s">
        <v>85</v>
      </c>
      <c r="BK175" s="162">
        <f t="shared" si="29"/>
        <v>300</v>
      </c>
      <c r="BL175" s="16" t="s">
        <v>155</v>
      </c>
      <c r="BM175" s="160" t="s">
        <v>2761</v>
      </c>
    </row>
    <row r="176" spans="2:65" s="137" customFormat="1" ht="22.8" customHeight="1">
      <c r="B176" s="138"/>
      <c r="D176" s="139" t="s">
        <v>71</v>
      </c>
      <c r="E176" s="147" t="s">
        <v>657</v>
      </c>
      <c r="F176" s="147" t="s">
        <v>658</v>
      </c>
      <c r="J176" s="148">
        <f>BK176</f>
        <v>2664.2249999999999</v>
      </c>
      <c r="L176" s="138"/>
      <c r="M176" s="142"/>
      <c r="P176" s="143">
        <f>P177</f>
        <v>84.357315999999997</v>
      </c>
      <c r="R176" s="143">
        <f>R177</f>
        <v>0</v>
      </c>
      <c r="T176" s="144">
        <f>T177</f>
        <v>0</v>
      </c>
      <c r="AR176" s="139" t="s">
        <v>79</v>
      </c>
      <c r="AT176" s="145" t="s">
        <v>71</v>
      </c>
      <c r="AU176" s="145" t="s">
        <v>79</v>
      </c>
      <c r="AY176" s="139" t="s">
        <v>149</v>
      </c>
      <c r="BK176" s="146">
        <f>BK177</f>
        <v>2664.2249999999999</v>
      </c>
    </row>
    <row r="177" spans="2:65" s="28" customFormat="1" ht="33" customHeight="1">
      <c r="B177" s="149"/>
      <c r="C177" s="150" t="s">
        <v>344</v>
      </c>
      <c r="D177" s="150" t="s">
        <v>151</v>
      </c>
      <c r="E177" s="151" t="s">
        <v>2762</v>
      </c>
      <c r="F177" s="152" t="s">
        <v>2763</v>
      </c>
      <c r="G177" s="153" t="s">
        <v>188</v>
      </c>
      <c r="H177" s="154">
        <v>65.444000000000003</v>
      </c>
      <c r="I177" s="154">
        <v>40.71</v>
      </c>
      <c r="J177" s="154">
        <f>ROUND(I177*H177,3)</f>
        <v>2664.2249999999999</v>
      </c>
      <c r="K177" s="155"/>
      <c r="L177" s="29"/>
      <c r="M177" s="156"/>
      <c r="N177" s="157" t="s">
        <v>38</v>
      </c>
      <c r="O177" s="158">
        <v>1.2889999999999999</v>
      </c>
      <c r="P177" s="158">
        <f>O177*H177</f>
        <v>84.357315999999997</v>
      </c>
      <c r="Q177" s="158">
        <v>0</v>
      </c>
      <c r="R177" s="158">
        <f>Q177*H177</f>
        <v>0</v>
      </c>
      <c r="S177" s="158">
        <v>0</v>
      </c>
      <c r="T177" s="159">
        <f>S177*H177</f>
        <v>0</v>
      </c>
      <c r="AR177" s="160" t="s">
        <v>155</v>
      </c>
      <c r="AT177" s="160" t="s">
        <v>151</v>
      </c>
      <c r="AU177" s="160" t="s">
        <v>85</v>
      </c>
      <c r="AY177" s="16" t="s">
        <v>149</v>
      </c>
      <c r="BE177" s="161">
        <f>IF(N177="základná",J177,0)</f>
        <v>0</v>
      </c>
      <c r="BF177" s="161">
        <f>IF(N177="znížená",J177,0)</f>
        <v>2664.2249999999999</v>
      </c>
      <c r="BG177" s="161">
        <f>IF(N177="zákl. prenesená",J177,0)</f>
        <v>0</v>
      </c>
      <c r="BH177" s="161">
        <f>IF(N177="zníž. prenesená",J177,0)</f>
        <v>0</v>
      </c>
      <c r="BI177" s="161">
        <f>IF(N177="nulová",J177,0)</f>
        <v>0</v>
      </c>
      <c r="BJ177" s="16" t="s">
        <v>85</v>
      </c>
      <c r="BK177" s="162">
        <f>ROUND(I177*H177,3)</f>
        <v>2664.2249999999999</v>
      </c>
      <c r="BL177" s="16" t="s">
        <v>155</v>
      </c>
      <c r="BM177" s="160" t="s">
        <v>2764</v>
      </c>
    </row>
    <row r="178" spans="2:65" s="137" customFormat="1" ht="25.95" customHeight="1">
      <c r="B178" s="138"/>
      <c r="D178" s="139" t="s">
        <v>71</v>
      </c>
      <c r="E178" s="140" t="s">
        <v>431</v>
      </c>
      <c r="F178" s="140" t="s">
        <v>1255</v>
      </c>
      <c r="J178" s="141">
        <f>BK178</f>
        <v>350</v>
      </c>
      <c r="L178" s="138"/>
      <c r="M178" s="142"/>
      <c r="P178" s="143">
        <f>P179</f>
        <v>0</v>
      </c>
      <c r="R178" s="143">
        <f>R179</f>
        <v>0</v>
      </c>
      <c r="T178" s="144">
        <f>T179</f>
        <v>0</v>
      </c>
      <c r="AR178" s="139" t="s">
        <v>161</v>
      </c>
      <c r="AT178" s="145" t="s">
        <v>71</v>
      </c>
      <c r="AU178" s="145" t="s">
        <v>72</v>
      </c>
      <c r="AY178" s="139" t="s">
        <v>149</v>
      </c>
      <c r="BK178" s="146">
        <f>BK179</f>
        <v>350</v>
      </c>
    </row>
    <row r="179" spans="2:65" s="137" customFormat="1" ht="22.8" customHeight="1">
      <c r="B179" s="138"/>
      <c r="D179" s="139" t="s">
        <v>71</v>
      </c>
      <c r="E179" s="147" t="s">
        <v>2765</v>
      </c>
      <c r="F179" s="147" t="s">
        <v>2766</v>
      </c>
      <c r="J179" s="148">
        <f>BK179</f>
        <v>350</v>
      </c>
      <c r="L179" s="138"/>
      <c r="M179" s="142"/>
      <c r="P179" s="143">
        <f>P180</f>
        <v>0</v>
      </c>
      <c r="R179" s="143">
        <f>R180</f>
        <v>0</v>
      </c>
      <c r="T179" s="144">
        <f>T180</f>
        <v>0</v>
      </c>
      <c r="AR179" s="139" t="s">
        <v>161</v>
      </c>
      <c r="AT179" s="145" t="s">
        <v>71</v>
      </c>
      <c r="AU179" s="145" t="s">
        <v>79</v>
      </c>
      <c r="AY179" s="139" t="s">
        <v>149</v>
      </c>
      <c r="BK179" s="146">
        <f>BK180</f>
        <v>350</v>
      </c>
    </row>
    <row r="180" spans="2:65" s="28" customFormat="1" ht="16.5" customHeight="1">
      <c r="B180" s="149"/>
      <c r="C180" s="150" t="s">
        <v>350</v>
      </c>
      <c r="D180" s="150" t="s">
        <v>151</v>
      </c>
      <c r="E180" s="151" t="s">
        <v>2767</v>
      </c>
      <c r="F180" s="152" t="s">
        <v>2768</v>
      </c>
      <c r="G180" s="153" t="s">
        <v>2769</v>
      </c>
      <c r="H180" s="154">
        <v>1</v>
      </c>
      <c r="I180" s="154">
        <v>350</v>
      </c>
      <c r="J180" s="154">
        <f>ROUND(I180*H180,3)</f>
        <v>350</v>
      </c>
      <c r="K180" s="155"/>
      <c r="L180" s="29"/>
      <c r="M180" s="163"/>
      <c r="N180" s="164" t="s">
        <v>38</v>
      </c>
      <c r="O180" s="165">
        <v>0</v>
      </c>
      <c r="P180" s="165">
        <f>O180*H180</f>
        <v>0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AR180" s="160" t="s">
        <v>625</v>
      </c>
      <c r="AT180" s="160" t="s">
        <v>151</v>
      </c>
      <c r="AU180" s="160" t="s">
        <v>85</v>
      </c>
      <c r="AY180" s="16" t="s">
        <v>149</v>
      </c>
      <c r="BE180" s="161">
        <f>IF(N180="základná",J180,0)</f>
        <v>0</v>
      </c>
      <c r="BF180" s="161">
        <f>IF(N180="znížená",J180,0)</f>
        <v>350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6" t="s">
        <v>85</v>
      </c>
      <c r="BK180" s="162">
        <f>ROUND(I180*H180,3)</f>
        <v>350</v>
      </c>
      <c r="BL180" s="16" t="s">
        <v>625</v>
      </c>
      <c r="BM180" s="160" t="s">
        <v>2770</v>
      </c>
    </row>
    <row r="181" spans="2:65" s="28" customFormat="1" ht="6.9" customHeight="1">
      <c r="B181" s="45"/>
      <c r="C181" s="46"/>
      <c r="D181" s="46"/>
      <c r="E181" s="46"/>
      <c r="F181" s="46"/>
      <c r="G181" s="46"/>
      <c r="H181" s="46"/>
      <c r="I181" s="46"/>
      <c r="J181" s="46"/>
      <c r="K181" s="46"/>
      <c r="L181" s="29"/>
    </row>
  </sheetData>
  <autoFilter ref="C123:K180" xr:uid="{00000000-0009-0000-0000-000008000000}"/>
  <mergeCells count="9">
    <mergeCell ref="E85:H85"/>
    <mergeCell ref="E87:H87"/>
    <mergeCell ref="E114:H114"/>
    <mergeCell ref="E116:H116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01.1 - 1. ASR - búracie p...</vt:lpstr>
      <vt:lpstr>01.2 - 2. ASR - novonavrh...</vt:lpstr>
      <vt:lpstr>01.3 - 3. VZT</vt:lpstr>
      <vt:lpstr>01.4 - 4. BLZ</vt:lpstr>
      <vt:lpstr>01.5 - 5. ELI</vt:lpstr>
      <vt:lpstr>01.6 - 6. ZTI</vt:lpstr>
      <vt:lpstr>01.7 - 7. ÚVK</vt:lpstr>
      <vt:lpstr>02 - SO 02 - Kanalizačná ...</vt:lpstr>
      <vt:lpstr>03 - SO 03 - Vodovodná pr...</vt:lpstr>
      <vt:lpstr>04 - SO 04 - Prípojka ele...</vt:lpstr>
      <vt:lpstr>'01.1 - 1. ASR - búracie p...'!Názvy_tlače</vt:lpstr>
      <vt:lpstr>'01.2 - 2. ASR - novonavrh...'!Názvy_tlače</vt:lpstr>
      <vt:lpstr>'01.3 - 3. VZT'!Názvy_tlače</vt:lpstr>
      <vt:lpstr>'01.4 - 4. BLZ'!Názvy_tlače</vt:lpstr>
      <vt:lpstr>'01.5 - 5. ELI'!Názvy_tlače</vt:lpstr>
      <vt:lpstr>'01.6 - 6. ZTI'!Názvy_tlače</vt:lpstr>
      <vt:lpstr>'01.7 - 7. ÚVK'!Názvy_tlače</vt:lpstr>
      <vt:lpstr>'02 - SO 02 - Kanalizačná ...'!Názvy_tlače</vt:lpstr>
      <vt:lpstr>'03 - SO 03 - Vodovodná pr...'!Názvy_tlače</vt:lpstr>
      <vt:lpstr>'04 - SO 04 - Prípojka ele...'!Názvy_tlače</vt:lpstr>
      <vt:lpstr>'Rekapitulácia stavby'!Názvy_tlače</vt:lpstr>
      <vt:lpstr>'01.1 - 1. ASR - búracie p...'!Oblasť_tlače</vt:lpstr>
      <vt:lpstr>'01.2 - 2. ASR - novonavrh...'!Oblasť_tlače</vt:lpstr>
      <vt:lpstr>'01.3 - 3. VZT'!Oblasť_tlače</vt:lpstr>
      <vt:lpstr>'01.4 - 4. BLZ'!Oblasť_tlače</vt:lpstr>
      <vt:lpstr>'01.5 - 5. ELI'!Oblasť_tlače</vt:lpstr>
      <vt:lpstr>'01.6 - 6. ZTI'!Oblasť_tlače</vt:lpstr>
      <vt:lpstr>'01.7 - 7. ÚVK'!Oblasť_tlače</vt:lpstr>
      <vt:lpstr>'02 - SO 02 - Kanalizačná ...'!Oblasť_tlače</vt:lpstr>
      <vt:lpstr>'03 - SO 03 - Vodovodná pr...'!Oblasť_tlače</vt:lpstr>
      <vt:lpstr>'04 - SO 04 - Prípojka ele...'!Oblasť_tlače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Brecková</dc:creator>
  <dc:description/>
  <cp:lastModifiedBy>hp 1</cp:lastModifiedBy>
  <cp:revision>2</cp:revision>
  <dcterms:created xsi:type="dcterms:W3CDTF">2025-10-14T15:14:09Z</dcterms:created>
  <dcterms:modified xsi:type="dcterms:W3CDTF">2026-03-27T08:45:40Z</dcterms:modified>
  <dc:language>sk-SK</dc:language>
</cp:coreProperties>
</file>